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iS\Dropbox\KiCad\"/>
    </mc:Choice>
  </mc:AlternateContent>
  <bookViews>
    <workbookView xWindow="0" yWindow="0" windowWidth="20490" windowHeight="7755"/>
  </bookViews>
  <sheets>
    <sheet name="COST_BREAKDOWN" sheetId="4" r:id="rId1"/>
    <sheet name="2018-04-08T08_01_31" sheetId="5" r:id="rId2"/>
    <sheet name="MIDI_shield_16u2" sheetId="1" r:id="rId3"/>
    <sheet name="DI.DO_Shield_for_Arduino" sheetId="2" r:id="rId4"/>
    <sheet name="MUX_Shield_for_arduino" sheetId="3" r:id="rId5"/>
  </sheets>
  <calcPr calcId="0"/>
</workbook>
</file>

<file path=xl/calcChain.xml><?xml version="1.0" encoding="utf-8"?>
<calcChain xmlns="http://schemas.openxmlformats.org/spreadsheetml/2006/main">
  <c r="I27" i="5" l="1"/>
  <c r="D32" i="4"/>
  <c r="D33" i="4" s="1"/>
  <c r="E32" i="4"/>
  <c r="E33" i="4" s="1"/>
  <c r="F32" i="4"/>
  <c r="F33" i="4" s="1"/>
  <c r="G32" i="4"/>
  <c r="G33" i="4" s="1"/>
  <c r="D31" i="4"/>
  <c r="E31" i="4"/>
  <c r="F31" i="4"/>
  <c r="P28" i="4"/>
  <c r="O28" i="4"/>
  <c r="N28" i="4"/>
  <c r="N3" i="4"/>
  <c r="O3" i="4"/>
  <c r="P3" i="4"/>
  <c r="N4" i="4"/>
  <c r="O4" i="4"/>
  <c r="P4" i="4"/>
  <c r="N5" i="4"/>
  <c r="O5" i="4"/>
  <c r="P5" i="4"/>
  <c r="N6" i="4"/>
  <c r="O6" i="4"/>
  <c r="P6" i="4"/>
  <c r="N7" i="4"/>
  <c r="O7" i="4"/>
  <c r="P7" i="4"/>
  <c r="N8" i="4"/>
  <c r="O8" i="4"/>
  <c r="P8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3" i="4"/>
  <c r="K28" i="4"/>
  <c r="L28" i="4"/>
  <c r="J28" i="4"/>
  <c r="D28" i="4"/>
  <c r="E28" i="4"/>
  <c r="F28" i="4"/>
  <c r="G28" i="4"/>
  <c r="J4" i="4"/>
  <c r="K4" i="4"/>
  <c r="L4" i="4"/>
  <c r="J5" i="4"/>
  <c r="K5" i="4"/>
  <c r="L5" i="4"/>
  <c r="J6" i="4"/>
  <c r="K6" i="4"/>
  <c r="L6" i="4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K3" i="4"/>
  <c r="L3" i="4"/>
  <c r="J3" i="4"/>
  <c r="M3" i="4"/>
  <c r="G3" i="4"/>
  <c r="M5" i="4"/>
  <c r="M6" i="4"/>
  <c r="M4" i="4"/>
  <c r="B12" i="4"/>
  <c r="G5" i="4"/>
  <c r="G6" i="4"/>
  <c r="G4" i="4"/>
  <c r="C26" i="4"/>
  <c r="B26" i="4"/>
  <c r="E26" i="4" s="1"/>
  <c r="A26" i="4"/>
  <c r="C25" i="4"/>
  <c r="B25" i="4"/>
  <c r="F25" i="4" s="1"/>
  <c r="A25" i="4"/>
  <c r="C24" i="4"/>
  <c r="B24" i="4"/>
  <c r="D24" i="4" s="1"/>
  <c r="A24" i="4"/>
  <c r="A23" i="4"/>
  <c r="B23" i="4"/>
  <c r="D23" i="4" s="1"/>
  <c r="C23" i="4"/>
  <c r="A20" i="4"/>
  <c r="B20" i="4"/>
  <c r="E20" i="4" s="1"/>
  <c r="C20" i="4"/>
  <c r="A21" i="4"/>
  <c r="B21" i="4"/>
  <c r="D21" i="4" s="1"/>
  <c r="C21" i="4"/>
  <c r="A22" i="4"/>
  <c r="B22" i="4"/>
  <c r="D22" i="4" s="1"/>
  <c r="C22" i="4"/>
  <c r="A18" i="4"/>
  <c r="B18" i="4"/>
  <c r="E18" i="4" s="1"/>
  <c r="C18" i="4"/>
  <c r="A19" i="4"/>
  <c r="B19" i="4"/>
  <c r="D19" i="4" s="1"/>
  <c r="C19" i="4"/>
  <c r="A15" i="4"/>
  <c r="B15" i="4"/>
  <c r="E15" i="4" s="1"/>
  <c r="C15" i="4"/>
  <c r="A16" i="4"/>
  <c r="B16" i="4"/>
  <c r="E16" i="4" s="1"/>
  <c r="C16" i="4"/>
  <c r="A17" i="4"/>
  <c r="B17" i="4"/>
  <c r="D17" i="4" s="1"/>
  <c r="C17" i="4"/>
  <c r="A14" i="4"/>
  <c r="B14" i="4"/>
  <c r="D14" i="4" s="1"/>
  <c r="C14" i="4"/>
  <c r="A12" i="4"/>
  <c r="E12" i="4"/>
  <c r="C12" i="4"/>
  <c r="A13" i="4"/>
  <c r="B13" i="4"/>
  <c r="D13" i="4" s="1"/>
  <c r="C13" i="4"/>
  <c r="A9" i="4"/>
  <c r="B9" i="4"/>
  <c r="E9" i="4" s="1"/>
  <c r="C9" i="4"/>
  <c r="A10" i="4"/>
  <c r="B10" i="4"/>
  <c r="E10" i="4" s="1"/>
  <c r="C10" i="4"/>
  <c r="D10" i="4"/>
  <c r="A11" i="4"/>
  <c r="B11" i="4"/>
  <c r="D11" i="4" s="1"/>
  <c r="C11" i="4"/>
  <c r="C8" i="4"/>
  <c r="B8" i="4"/>
  <c r="D8" i="4" s="1"/>
  <c r="A8" i="4"/>
  <c r="B7" i="4"/>
  <c r="D7" i="4" s="1"/>
  <c r="C7" i="4"/>
  <c r="A7" i="4"/>
  <c r="C22" i="2"/>
  <c r="C24" i="1"/>
  <c r="D16" i="4" l="1"/>
  <c r="F10" i="4"/>
  <c r="G10" i="4" s="1"/>
  <c r="F16" i="4"/>
  <c r="D25" i="4"/>
  <c r="F26" i="4"/>
  <c r="F23" i="4"/>
  <c r="D26" i="4"/>
  <c r="F9" i="4"/>
  <c r="F15" i="4"/>
  <c r="D9" i="4"/>
  <c r="F13" i="4"/>
  <c r="D15" i="4"/>
  <c r="F19" i="4"/>
  <c r="D18" i="4"/>
  <c r="F22" i="4"/>
  <c r="F21" i="4"/>
  <c r="F8" i="4"/>
  <c r="E8" i="4"/>
  <c r="E13" i="4"/>
  <c r="E21" i="4"/>
  <c r="E7" i="4"/>
  <c r="F11" i="4"/>
  <c r="F12" i="4"/>
  <c r="F17" i="4"/>
  <c r="E19" i="4"/>
  <c r="F20" i="4"/>
  <c r="F7" i="4"/>
  <c r="D12" i="4"/>
  <c r="F14" i="4"/>
  <c r="F18" i="4"/>
  <c r="D20" i="4"/>
  <c r="F24" i="4"/>
  <c r="E25" i="4"/>
  <c r="E23" i="4"/>
  <c r="E24" i="4"/>
  <c r="E22" i="4"/>
  <c r="E17" i="4"/>
  <c r="E14" i="4"/>
  <c r="E11" i="4"/>
  <c r="M10" i="4" l="1"/>
  <c r="G19" i="4"/>
  <c r="G11" i="4"/>
  <c r="G26" i="4"/>
  <c r="G17" i="4"/>
  <c r="G21" i="4"/>
  <c r="M21" i="4" s="1"/>
  <c r="G9" i="4"/>
  <c r="G16" i="4"/>
  <c r="G23" i="4"/>
  <c r="G15" i="4"/>
  <c r="G14" i="4"/>
  <c r="G25" i="4"/>
  <c r="G18" i="4"/>
  <c r="G8" i="4"/>
  <c r="G22" i="4"/>
  <c r="M22" i="4" s="1"/>
  <c r="G24" i="4"/>
  <c r="G13" i="4"/>
  <c r="M13" i="4" s="1"/>
  <c r="G12" i="4"/>
  <c r="G20" i="4"/>
  <c r="G7" i="4"/>
  <c r="M9" i="4" l="1"/>
  <c r="M11" i="4"/>
  <c r="M18" i="4"/>
  <c r="M23" i="4"/>
  <c r="M12" i="4"/>
  <c r="M24" i="4"/>
  <c r="M16" i="4"/>
  <c r="M7" i="4"/>
  <c r="M14" i="4"/>
  <c r="M20" i="4"/>
  <c r="M8" i="4"/>
  <c r="M15" i="4"/>
  <c r="M19" i="4"/>
  <c r="M17" i="4"/>
  <c r="M25" i="4"/>
  <c r="M26" i="4"/>
  <c r="M28" i="4" l="1"/>
  <c r="Q28" i="4"/>
  <c r="G31" i="4" s="1"/>
</calcChain>
</file>

<file path=xl/sharedStrings.xml><?xml version="1.0" encoding="utf-8"?>
<sst xmlns="http://schemas.openxmlformats.org/spreadsheetml/2006/main" count="778" uniqueCount="306">
  <si>
    <t>Title</t>
  </si>
  <si>
    <t>MIDI SHIELD FOR ARDUINO UNO R3 w/16U2</t>
  </si>
  <si>
    <t>Revision</t>
  </si>
  <si>
    <t>0.2.1</t>
  </si>
  <si>
    <t>Date</t>
  </si>
  <si>
    <t>Generated</t>
  </si>
  <si>
    <t>Company</t>
  </si>
  <si>
    <t>UriShX</t>
  </si>
  <si>
    <t>Comment 1</t>
  </si>
  <si>
    <t>Uses 16u2 to handle MIDI</t>
  </si>
  <si>
    <t>Comment 2</t>
  </si>
  <si>
    <t>Has built in port for RpeRapDiscount LCD+Encoder+SD+Buzzer</t>
  </si>
  <si>
    <t>Comment 3</t>
  </si>
  <si>
    <t>Handles SPI or IIC</t>
  </si>
  <si>
    <t xml:space="preserve"> user selectable</t>
  </si>
  <si>
    <t>Comment 4</t>
  </si>
  <si>
    <t>Total Parts</t>
  </si>
  <si>
    <t>Total Unique Parts</t>
  </si>
  <si>
    <t>Ref</t>
  </si>
  <si>
    <t>Qty</t>
  </si>
  <si>
    <t>Value</t>
  </si>
  <si>
    <t>Footprint</t>
  </si>
  <si>
    <t>Datasheet</t>
  </si>
  <si>
    <t>Field4</t>
  </si>
  <si>
    <t>Field5</t>
  </si>
  <si>
    <t>Field6</t>
  </si>
  <si>
    <t>PROD_ID</t>
  </si>
  <si>
    <t xml:space="preserve">B2 </t>
  </si>
  <si>
    <t>ARDUINO_UNO_R3_SHIELD_ICSP_16u2_BREAKOUT</t>
  </si>
  <si>
    <t>MyFootprintLib:UNO_R3_SHIELD_ICSP_16u2_BREAKOUT</t>
  </si>
  <si>
    <t>XXX-00000</t>
  </si>
  <si>
    <t xml:space="preserve"> </t>
  </si>
  <si>
    <t xml:space="preserve">C1 </t>
  </si>
  <si>
    <t>Capacitors_SMD:C_0805_HandSoldering</t>
  </si>
  <si>
    <t>CAP-00810</t>
  </si>
  <si>
    <t xml:space="preserve">D1 D2 </t>
  </si>
  <si>
    <t>1N4148</t>
  </si>
  <si>
    <t>Diodes_SMD:D_SOD-123</t>
  </si>
  <si>
    <t>CONN_05X2SHD</t>
  </si>
  <si>
    <t>SparkFun Connectors:2X5-SHROUDED</t>
  </si>
  <si>
    <t>CONN-09508</t>
  </si>
  <si>
    <t>EXT1</t>
  </si>
  <si>
    <t>RRD_LCD+BUZ+BTN</t>
  </si>
  <si>
    <t>SparkFun Connectors:DIN5-RA-PTH</t>
  </si>
  <si>
    <t>CONN-09481</t>
  </si>
  <si>
    <t xml:space="preserve">J3 </t>
  </si>
  <si>
    <t>CONN_02</t>
  </si>
  <si>
    <t>SparkFun Connectors:1X02</t>
  </si>
  <si>
    <t xml:space="preserve">J4 </t>
  </si>
  <si>
    <t>BUZZER_ROUTING_JP</t>
  </si>
  <si>
    <t>SparkFun Connectors:1X03</t>
  </si>
  <si>
    <t xml:space="preserve">JP1 </t>
  </si>
  <si>
    <t>MIDI_ROUTING_05X2_JUMPER</t>
  </si>
  <si>
    <t>SparkFun Connectors:2X5</t>
  </si>
  <si>
    <t xml:space="preserve">JP2 </t>
  </si>
  <si>
    <t>ENC_A</t>
  </si>
  <si>
    <t>SparkFun Jumpers:SMT-JUMPER_3_1-NC_TRACE_SILK</t>
  </si>
  <si>
    <t xml:space="preserve">JP3 </t>
  </si>
  <si>
    <t>ENC_B</t>
  </si>
  <si>
    <t xml:space="preserve">JP4 </t>
  </si>
  <si>
    <t>ENCBTN</t>
  </si>
  <si>
    <t xml:space="preserve">JP5 </t>
  </si>
  <si>
    <t>CONN_06X2PTH</t>
  </si>
  <si>
    <t>SparkFun Connectors:2X6</t>
  </si>
  <si>
    <t xml:space="preserve">JP6 </t>
  </si>
  <si>
    <t>A0</t>
  </si>
  <si>
    <t>SparkFun Jumpers:SMT-JUMPER_2_NO_SILK</t>
  </si>
  <si>
    <t xml:space="preserve">JP7 </t>
  </si>
  <si>
    <t>SD_CS</t>
  </si>
  <si>
    <t xml:space="preserve">JP8 </t>
  </si>
  <si>
    <t>A1</t>
  </si>
  <si>
    <t xml:space="preserve">JP9 </t>
  </si>
  <si>
    <t>A2</t>
  </si>
  <si>
    <t xml:space="preserve">R1 R2 R3 R4 </t>
  </si>
  <si>
    <t>220R_1_4W_5%</t>
  </si>
  <si>
    <t>Resistors_SMD:R_0805_HandSoldering</t>
  </si>
  <si>
    <t xml:space="preserve">R5 R6 R7 R8 </t>
  </si>
  <si>
    <t>10k_1_4W_5%</t>
  </si>
  <si>
    <t xml:space="preserve">S1 </t>
  </si>
  <si>
    <t>SWITCH-SPDT-SMD-RIGHT-ANGLE</t>
  </si>
  <si>
    <t>MyFootprintLib:Switch_Slide_Right_Angle_8.6X4.4mm_EG9559</t>
  </si>
  <si>
    <t>SWCH-10651</t>
  </si>
  <si>
    <t xml:space="preserve">S2 </t>
  </si>
  <si>
    <t>MOMENTARY-SWITCH-SPST-2-SMD-5.2MM</t>
  </si>
  <si>
    <t>digikey-footprints:Switch_Tact_SMD_6x6mm</t>
  </si>
  <si>
    <t>SWCH-08247</t>
  </si>
  <si>
    <t xml:space="preserve">SW1 </t>
  </si>
  <si>
    <t>SW_DIP_x02</t>
  </si>
  <si>
    <t>Buttons_Switches_THT:SW_DIP_x2_W7.62mm_Slide</t>
  </si>
  <si>
    <t xml:space="preserve">U1 </t>
  </si>
  <si>
    <t>OPTO_DARL_6N138S</t>
  </si>
  <si>
    <t>Housings_DIP:DIP-8_W7.62mm_SMDSocket_SmallPads</t>
  </si>
  <si>
    <t>IC-09482</t>
  </si>
  <si>
    <t xml:space="preserve">U2 </t>
  </si>
  <si>
    <t>MCP23S08</t>
  </si>
  <si>
    <t>digikey-footprints:DIP-18_W7.62mm</t>
  </si>
  <si>
    <t>BOM made with KICAD_BOM_WIZARD (https://github.com/HashDefineElectronics/KiCad_BOM_Wizard.git)</t>
  </si>
  <si>
    <t>Generated 04/04/2018 13:49:38</t>
  </si>
  <si>
    <t>0.1UF-0805-25V-_+80_-20%_</t>
  </si>
  <si>
    <t>digikey pt. No.</t>
  </si>
  <si>
    <t>-</t>
  </si>
  <si>
    <t>manufacturer opt.1</t>
  </si>
  <si>
    <t>manufacturer opt.2</t>
  </si>
  <si>
    <t>1276-1286-1-ND</t>
  </si>
  <si>
    <t>Samsung Electro-Mechanics CL21F104ZAANNNC</t>
  </si>
  <si>
    <t>KEMET C0805C104Z3VACTU</t>
  </si>
  <si>
    <t>1N4148W-E3-18CT-ND</t>
  </si>
  <si>
    <t>Vishay Semiconductor Diodes Division 1N4148W-E3-18</t>
  </si>
  <si>
    <t>Diodes Incorporated 1N4148W-7-F</t>
  </si>
  <si>
    <t>EXP1, EXP2</t>
  </si>
  <si>
    <t>1175-1609-ND</t>
  </si>
  <si>
    <t>CNC Tech 3020-10-0100-00</t>
  </si>
  <si>
    <t>Assmann WSW Components AWHW 10G-0202-T</t>
  </si>
  <si>
    <t>J1 , J2</t>
  </si>
  <si>
    <t>DIN5 180DEG FEMALE RIGHT ANGLE PTH</t>
  </si>
  <si>
    <t>CP-7050-ND</t>
  </si>
  <si>
    <t>CUI Inc. SDF-50J</t>
  </si>
  <si>
    <t>CUI Inc. SDS-50J</t>
  </si>
  <si>
    <t>S1012EC-40-ND</t>
  </si>
  <si>
    <t>Sullins Connector Solutions PREC040SAAN-RC</t>
  </si>
  <si>
    <t>Sullins Connector Solutions PRPC040SAAN-RC</t>
  </si>
  <si>
    <t>S2012EC-40-ND</t>
  </si>
  <si>
    <t>Sullins Connector Solutions PREC040DAAN-RC</t>
  </si>
  <si>
    <t>Sullins Connector Solutions PRPC040DAAN-RC</t>
  </si>
  <si>
    <t>JUMPER_FEMALE</t>
  </si>
  <si>
    <t>S9341-ND</t>
  </si>
  <si>
    <t>Sullins Connector Solutions NPC02SXON-RC</t>
  </si>
  <si>
    <t>Sullins Connector Solutions NPN02SXLN-RC</t>
  </si>
  <si>
    <t>311-220CRCT-ND</t>
  </si>
  <si>
    <t>Yageo RC0805FR-07220RL</t>
  </si>
  <si>
    <t>Samsung Electro-Mechanics RC2012F221CS</t>
  </si>
  <si>
    <t>R9 R10</t>
  </si>
  <si>
    <t>4K7_1_4W_5%</t>
  </si>
  <si>
    <t>311-4.70KCRCT-ND</t>
  </si>
  <si>
    <t>Yageo RC0805FR-074K7L</t>
  </si>
  <si>
    <t>Stackpole Electronics Inc. RMCF0805JT4K70</t>
  </si>
  <si>
    <t>311-10.0KCRCT-ND</t>
  </si>
  <si>
    <t>Yageo RC0805FR-0710KL</t>
  </si>
  <si>
    <t>Yageo RC0805JR-0710KL</t>
  </si>
  <si>
    <t>C&amp;K OS102011MA1QS1</t>
  </si>
  <si>
    <t>CKN9560-ND</t>
  </si>
  <si>
    <t>Nidec Copal Electronics CSS-1210MC</t>
  </si>
  <si>
    <t>CKN9112CT-ND</t>
  </si>
  <si>
    <t>C&amp;K PTS645SM43SMTR92 LFS</t>
  </si>
  <si>
    <t>E-Switch TL3305AF160QG</t>
  </si>
  <si>
    <t>CT2062ST-ND</t>
  </si>
  <si>
    <t>CTS Electrocomponents 206-2ST</t>
  </si>
  <si>
    <t>Grayhill Inc. 76SB02ST</t>
  </si>
  <si>
    <t>160-1797-ND</t>
  </si>
  <si>
    <t>Lite-On Inc. 6N138S</t>
  </si>
  <si>
    <t>Isocom Components 2004 LTD 6N138SMT/R</t>
  </si>
  <si>
    <t>MCP23S08-E/P-ND</t>
  </si>
  <si>
    <t>Microchip Technology MCP23S08-E/P</t>
  </si>
  <si>
    <t>U2 - ALT</t>
  </si>
  <si>
    <t>MCP23008</t>
  </si>
  <si>
    <t>MCP23008-E/P-ND</t>
  </si>
  <si>
    <t>Microchip Technology MCP23008-E/P</t>
  </si>
  <si>
    <t>U2- SOCKET</t>
  </si>
  <si>
    <t>ED3047-5-ND</t>
  </si>
  <si>
    <t>On Shore Technology Inc. ED18DT</t>
  </si>
  <si>
    <t>CNC Tech 243-18-1-03</t>
  </si>
  <si>
    <t>Generated 04/04/2018 13:58:06</t>
  </si>
  <si>
    <t>SparkFun Jumpers:SMT-JUMPER_2_NC_TRACE_SILK</t>
  </si>
  <si>
    <t>JUMPER-SMT_2_NC</t>
  </si>
  <si>
    <t xml:space="preserve">U_A1 U_A2 </t>
  </si>
  <si>
    <t>JUMPER-SMT_2_NO</t>
  </si>
  <si>
    <t xml:space="preserve">U_A1 U_A1 U_A2 U_A2 </t>
  </si>
  <si>
    <t>Housings_DIP:DIP-18_W7.62mm_Socket</t>
  </si>
  <si>
    <t xml:space="preserve">U1 U2 </t>
  </si>
  <si>
    <t>Active</t>
  </si>
  <si>
    <t>Bourns Inc.</t>
  </si>
  <si>
    <t>4609X-101-103LF</t>
  </si>
  <si>
    <t>Resistor Networks  Arrays</t>
  </si>
  <si>
    <t>4609X-101-103LF-ND</t>
  </si>
  <si>
    <t>RES ARRAY 8 RES 10K OHM 9SIP</t>
  </si>
  <si>
    <t>/product-detail/en/bourns-inc/4609X-101-103LF/4609X-101-103LF-ND/2634616</t>
  </si>
  <si>
    <t>http://www.bourns.com/docs/Product-Datasheets/4600x.pdf</t>
  </si>
  <si>
    <t>Resistors</t>
  </si>
  <si>
    <t>digikey-footprints:SIP-9_P2.54mm</t>
  </si>
  <si>
    <t xml:space="preserve">RN1 </t>
  </si>
  <si>
    <t>10k</t>
  </si>
  <si>
    <t xml:space="preserve">R5 R6 R7 R8 R9 R10 </t>
  </si>
  <si>
    <t>4.7k</t>
  </si>
  <si>
    <t>SparkFun Connectors:2X8</t>
  </si>
  <si>
    <t>CONN_08X2</t>
  </si>
  <si>
    <t xml:space="preserve">J9 J10 </t>
  </si>
  <si>
    <t>MyFootprintLib:2X8_SHROUDED_PTH</t>
  </si>
  <si>
    <t xml:space="preserve">J1 J2 J3 J4 J5 J6 J7 J8 </t>
  </si>
  <si>
    <t>Micro Commercial Co</t>
  </si>
  <si>
    <t>1N4148W-TP</t>
  </si>
  <si>
    <t>Diodes - Rectifiers - Single</t>
  </si>
  <si>
    <t>1N4148WTPMSCT-ND</t>
  </si>
  <si>
    <t>DIODE GEN PURP 100V 150MA SOD123</t>
  </si>
  <si>
    <t>/product-detail/en/micro-commercial-co/1N4148W-TP/1N4148WTPMSCT-ND/717311</t>
  </si>
  <si>
    <t>http://www.mccsemi.com/up_pdf/1N4148W(SOD123).pdf</t>
  </si>
  <si>
    <t>Discrete Semiconductor Products</t>
  </si>
  <si>
    <t>digikey-footprints:SOD-123</t>
  </si>
  <si>
    <t xml:space="preserve">D1 D2 D3 D4 D5 D6 D7 D8 </t>
  </si>
  <si>
    <t>JUMPER-SMT_3_1-NC</t>
  </si>
  <si>
    <t xml:space="preserve">CS1 CS1 </t>
  </si>
  <si>
    <t>0.1uF</t>
  </si>
  <si>
    <t xml:space="preserve">C1 C2 </t>
  </si>
  <si>
    <t>SparkFun Boards:UNO_R3_SHIELD_ICSP</t>
  </si>
  <si>
    <t>ARDUINO_UNO_R3_SHIELD_ICSP</t>
  </si>
  <si>
    <t xml:space="preserve">B1 </t>
  </si>
  <si>
    <t>Status</t>
  </si>
  <si>
    <t>Manufacturer</t>
  </si>
  <si>
    <t>MPN</t>
  </si>
  <si>
    <t>Family</t>
  </si>
  <si>
    <t>Digi-Key_PN</t>
  </si>
  <si>
    <t>Description</t>
  </si>
  <si>
    <t>DK_Detail_Page</t>
  </si>
  <si>
    <t>DK_Datasheet_Link</t>
  </si>
  <si>
    <t>Category</t>
  </si>
  <si>
    <t>Port expanders can be used in either SPI or IIC configuration</t>
  </si>
  <si>
    <t>For use in MIDI applications</t>
  </si>
  <si>
    <t>0.1.1</t>
  </si>
  <si>
    <t>DI/DO SHIELD FOR ARDUINO UNO R3</t>
  </si>
  <si>
    <t>ED10523-ND</t>
  </si>
  <si>
    <t>On Shore Technology Inc. 302-S161</t>
  </si>
  <si>
    <t>CNC Tech 3020-16-0100-00</t>
  </si>
  <si>
    <t>Bourns Inc. 4609X-101-103LF</t>
  </si>
  <si>
    <t>Vishay Dale CSC09A0110K0FEK</t>
  </si>
  <si>
    <t>Generated 04/04/2018 09:29:23</t>
  </si>
  <si>
    <t>Housings_DIP:DIP-18_W7.62mm</t>
  </si>
  <si>
    <t xml:space="preserve">U5 </t>
  </si>
  <si>
    <t>Housings_SOIC:SOIC-24W_7.5x15.4mm_Pitch1.27mm</t>
  </si>
  <si>
    <t xml:space="preserve">U1 U2 U3 U4 </t>
  </si>
  <si>
    <t>10K</t>
  </si>
  <si>
    <t xml:space="preserve">R3 R4 R5 </t>
  </si>
  <si>
    <t>4.7K</t>
  </si>
  <si>
    <t xml:space="preserve">R1 R2 </t>
  </si>
  <si>
    <t>ADC_SELECT</t>
  </si>
  <si>
    <t>SPI_CS</t>
  </si>
  <si>
    <t>CONN-12423</t>
  </si>
  <si>
    <t>CONN_06X2PTH_FEMALE</t>
  </si>
  <si>
    <t xml:space="preserve">J9 </t>
  </si>
  <si>
    <t>CONN_05X20.05_IN_PTH_SILK</t>
  </si>
  <si>
    <t>0.1u</t>
  </si>
  <si>
    <t xml:space="preserve">C1 C2 C3 C4 C5 </t>
  </si>
  <si>
    <t>SparkFun Boards:ARDUINO_R3</t>
  </si>
  <si>
    <t>ARDUINO_UNO_R3</t>
  </si>
  <si>
    <t>MCP23X08 SPI/I2C &amp; CD4067 Multiplexer shield for *duino</t>
  </si>
  <si>
    <t>74HC4067M96</t>
  </si>
  <si>
    <t>296-29408-1-ND</t>
  </si>
  <si>
    <t>Texas Instruments CD74HC4067M96</t>
  </si>
  <si>
    <t>ON Semiconductor MC14067BDWR2G</t>
  </si>
  <si>
    <t>QTY</t>
  </si>
  <si>
    <t>DIGIKEY No.</t>
  </si>
  <si>
    <t>PT.</t>
  </si>
  <si>
    <t>UI</t>
  </si>
  <si>
    <t>DI/DO</t>
  </si>
  <si>
    <t>MUX</t>
  </si>
  <si>
    <t>SUM</t>
  </si>
  <si>
    <t>TOTAL</t>
  </si>
  <si>
    <t>ARDUINO STACKABLE HEADER KIT - R</t>
  </si>
  <si>
    <t>1568-1413-ND</t>
  </si>
  <si>
    <t>MANF. NO.</t>
  </si>
  <si>
    <t>SparkFun Electronics PRT-11417</t>
  </si>
  <si>
    <t>SAM1204-03-ND</t>
  </si>
  <si>
    <t>Samtec Inc. SSQ-103-03-T-D</t>
  </si>
  <si>
    <t>S7106-ND</t>
  </si>
  <si>
    <t>Sullins Connector Solutions PPPC032LFBN-RC</t>
  </si>
  <si>
    <t>CONN HEADER FMAL 6PS .1" DL GOLD</t>
  </si>
  <si>
    <t>CONN HEADER FMALE 4PS .1" DL TIN</t>
  </si>
  <si>
    <t>S7070-ND</t>
  </si>
  <si>
    <t>CONN RCPT .100" 6POS DUAL TIN</t>
  </si>
  <si>
    <t>THT</t>
  </si>
  <si>
    <t>SMT</t>
  </si>
  <si>
    <t>TYPE</t>
  </si>
  <si>
    <t>PER PART COST</t>
  </si>
  <si>
    <t>MANUFACTURING COST</t>
  </si>
  <si>
    <t>PTS.COST</t>
  </si>
  <si>
    <t>BOARD</t>
  </si>
  <si>
    <t>RESALE</t>
  </si>
  <si>
    <t>CONSUMER</t>
  </si>
  <si>
    <t>COST PER SHIELD</t>
  </si>
  <si>
    <t>ALL 3 SHIELDS</t>
  </si>
  <si>
    <t>MARGIN</t>
  </si>
  <si>
    <t>OPTOISO 5KV DARL W/BASE 8SMD</t>
  </si>
  <si>
    <t>CONN JUMPER SHORTING .100" GOLD</t>
  </si>
  <si>
    <t>CONN HEADER .100" DUAL STR 80POS</t>
  </si>
  <si>
    <t>IC MUX/DEMUX 1X16 24SOIC</t>
  </si>
  <si>
    <t>CONN IC DIP SOCKET 18POS TIN</t>
  </si>
  <si>
    <t>IC I/O EXPANDER I2C 8B 18DIP</t>
  </si>
  <si>
    <t>IC I/O EXPANDER SPI 8B 18DIP</t>
  </si>
  <si>
    <t>SWITCH SLIDE DIP SPST 50MA 24V</t>
  </si>
  <si>
    <t>SWITCH TACTILE SPST-NO 0.05A 12V</t>
  </si>
  <si>
    <t>SWITCH SLIDE SPDT 100MA 12V</t>
  </si>
  <si>
    <t>RES SMD 10K OHM 1% 1/8W 0805</t>
  </si>
  <si>
    <t>RES SMD 4.7K OHM 1% 1/8W 0805</t>
  </si>
  <si>
    <t>RES SMD 220 OHM 1% 1/8W 0805</t>
  </si>
  <si>
    <t>CONN HEADER .100" SNGL STR 40POS</t>
  </si>
  <si>
    <t>CONN RCPT FMALE DIN 5POS SOLDER</t>
  </si>
  <si>
    <t>IDC BOX HEADER .100" 10POS</t>
  </si>
  <si>
    <t>DIODE GEN PURP 75V 150MA SOD123</t>
  </si>
  <si>
    <t>CAP CER 0.1UF 25V Y5V 0805</t>
  </si>
  <si>
    <t>CONN HEADER VERT 16POS GOLD</t>
  </si>
  <si>
    <t>Extended Price USD</t>
  </si>
  <si>
    <t>Unit Price USD</t>
  </si>
  <si>
    <t>Backorder Quantity</t>
  </si>
  <si>
    <t>Available Quantity</t>
  </si>
  <si>
    <t>Customer Reference</t>
  </si>
  <si>
    <t>Part Number</t>
  </si>
  <si>
    <t>Quantity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</si>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</sst>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$-409]* #,##0.00_ ;_-[$$-409]* \-#,##0.00\ ;_-[$$-409]* &quot;-&quot;??_ ;_-@_ 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J33" sqref="J33"/>
    </sheetView>
  </sheetViews>
  <sheetFormatPr defaultRowHeight="14.25" x14ac:dyDescent="0.2"/>
  <cols>
    <col min="1" max="1" width="25.625" bestFit="1" customWidth="1"/>
    <col min="2" max="2" width="15.375" customWidth="1"/>
    <col min="3" max="3" width="42.75" bestFit="1" customWidth="1"/>
    <col min="9" max="9" width="16" style="5" bestFit="1" customWidth="1"/>
    <col min="10" max="12" width="7.5" style="5" bestFit="1" customWidth="1"/>
    <col min="13" max="13" width="15" style="5" bestFit="1" customWidth="1"/>
    <col min="14" max="15" width="7.5" style="5" bestFit="1" customWidth="1"/>
    <col min="16" max="16" width="7.5" bestFit="1" customWidth="1"/>
    <col min="17" max="17" width="15" bestFit="1" customWidth="1"/>
  </cols>
  <sheetData>
    <row r="1" spans="1:17" x14ac:dyDescent="0.2">
      <c r="D1" s="4" t="s">
        <v>247</v>
      </c>
      <c r="E1" s="4"/>
      <c r="F1" s="4"/>
      <c r="G1" s="4"/>
      <c r="J1" s="4" t="s">
        <v>272</v>
      </c>
      <c r="K1" s="4"/>
      <c r="L1" s="4"/>
      <c r="M1" s="4"/>
      <c r="N1" s="4" t="s">
        <v>271</v>
      </c>
      <c r="O1" s="4"/>
      <c r="P1" s="4"/>
      <c r="Q1" s="4"/>
    </row>
    <row r="2" spans="1:17" x14ac:dyDescent="0.2">
      <c r="A2" t="s">
        <v>249</v>
      </c>
      <c r="B2" t="s">
        <v>248</v>
      </c>
      <c r="C2" t="s">
        <v>257</v>
      </c>
      <c r="D2" t="s">
        <v>250</v>
      </c>
      <c r="E2" t="s">
        <v>251</v>
      </c>
      <c r="F2" t="s">
        <v>252</v>
      </c>
      <c r="G2" t="s">
        <v>253</v>
      </c>
      <c r="H2" t="s">
        <v>269</v>
      </c>
      <c r="I2" s="5" t="s">
        <v>270</v>
      </c>
      <c r="J2" t="s">
        <v>250</v>
      </c>
      <c r="K2" t="s">
        <v>251</v>
      </c>
      <c r="L2" t="s">
        <v>252</v>
      </c>
      <c r="M2" s="5" t="s">
        <v>277</v>
      </c>
      <c r="N2" t="s">
        <v>250</v>
      </c>
      <c r="O2" t="s">
        <v>251</v>
      </c>
      <c r="P2" t="s">
        <v>252</v>
      </c>
      <c r="Q2" s="5" t="s">
        <v>277</v>
      </c>
    </row>
    <row r="3" spans="1:17" x14ac:dyDescent="0.2">
      <c r="A3" t="s">
        <v>273</v>
      </c>
      <c r="B3" s="3" t="s">
        <v>100</v>
      </c>
      <c r="C3" s="3" t="s">
        <v>100</v>
      </c>
      <c r="D3">
        <v>1</v>
      </c>
      <c r="E3">
        <v>1</v>
      </c>
      <c r="F3">
        <v>1</v>
      </c>
      <c r="G3">
        <f>SUMIF(D3:F3,"&lt;&gt;#N/A")</f>
        <v>3</v>
      </c>
      <c r="H3" s="3" t="s">
        <v>100</v>
      </c>
      <c r="I3" s="5">
        <v>1.75</v>
      </c>
      <c r="J3" s="5">
        <f>$I3*D3</f>
        <v>1.75</v>
      </c>
      <c r="K3" s="5">
        <f t="shared" ref="K3:L3" si="0">$I3*E3</f>
        <v>1.75</v>
      </c>
      <c r="L3" s="5">
        <f t="shared" si="0"/>
        <v>1.75</v>
      </c>
      <c r="M3" s="5">
        <f>I3*G3</f>
        <v>5.25</v>
      </c>
      <c r="N3">
        <f t="shared" ref="N3:P18" si="1">IF($H3="THT",D3*1,IF($H3="SMT",D3*0.25,0))</f>
        <v>0</v>
      </c>
      <c r="O3">
        <f t="shared" si="1"/>
        <v>0</v>
      </c>
      <c r="P3">
        <f t="shared" si="1"/>
        <v>0</v>
      </c>
      <c r="Q3">
        <f>IF($H3="THT",G3*1,IF($H3="SMT",G3*0.25,0))</f>
        <v>0</v>
      </c>
    </row>
    <row r="4" spans="1:17" x14ac:dyDescent="0.2">
      <c r="A4" t="s">
        <v>255</v>
      </c>
      <c r="B4" t="s">
        <v>256</v>
      </c>
      <c r="C4" t="s">
        <v>258</v>
      </c>
      <c r="D4">
        <v>1</v>
      </c>
      <c r="E4">
        <v>1</v>
      </c>
      <c r="F4">
        <v>1</v>
      </c>
      <c r="G4">
        <f>SUMIF(D4:F4,"&lt;&gt;#N/A")</f>
        <v>3</v>
      </c>
      <c r="H4" t="s">
        <v>267</v>
      </c>
      <c r="I4" s="5">
        <v>1.5</v>
      </c>
      <c r="J4" s="5">
        <f t="shared" ref="J4:J26" si="2">$I4*D4</f>
        <v>1.5</v>
      </c>
      <c r="K4" s="5">
        <f t="shared" ref="K4:K26" si="3">$I4*E4</f>
        <v>1.5</v>
      </c>
      <c r="L4" s="5">
        <f t="shared" ref="L4:L26" si="4">$I4*F4</f>
        <v>1.5</v>
      </c>
      <c r="M4" s="5">
        <f>I4*G4</f>
        <v>4.5</v>
      </c>
      <c r="N4">
        <f t="shared" si="1"/>
        <v>1</v>
      </c>
      <c r="O4">
        <f t="shared" si="1"/>
        <v>1</v>
      </c>
      <c r="P4">
        <f t="shared" si="1"/>
        <v>1</v>
      </c>
      <c r="Q4">
        <f t="shared" ref="Q4:Q26" si="5">IF($H4="THT",G4*1,IF($H4="SMT",G4*0.25,0))</f>
        <v>3</v>
      </c>
    </row>
    <row r="5" spans="1:17" x14ac:dyDescent="0.2">
      <c r="A5" t="s">
        <v>266</v>
      </c>
      <c r="B5" t="s">
        <v>259</v>
      </c>
      <c r="C5" t="s">
        <v>260</v>
      </c>
      <c r="D5">
        <v>1</v>
      </c>
      <c r="E5">
        <v>1</v>
      </c>
      <c r="F5">
        <v>1</v>
      </c>
      <c r="G5">
        <f t="shared" ref="G5:G6" si="6">SUMIF(D5:F5,"&lt;&gt;#N/A")</f>
        <v>3</v>
      </c>
      <c r="H5" t="s">
        <v>267</v>
      </c>
      <c r="I5" s="5">
        <v>1.722</v>
      </c>
      <c r="J5" s="5">
        <f t="shared" si="2"/>
        <v>1.722</v>
      </c>
      <c r="K5" s="5">
        <f t="shared" si="3"/>
        <v>1.722</v>
      </c>
      <c r="L5" s="5">
        <f t="shared" si="4"/>
        <v>1.722</v>
      </c>
      <c r="M5" s="5">
        <f>I5*G5</f>
        <v>5.1660000000000004</v>
      </c>
      <c r="N5">
        <f t="shared" si="1"/>
        <v>1</v>
      </c>
      <c r="O5">
        <f t="shared" si="1"/>
        <v>1</v>
      </c>
      <c r="P5">
        <f t="shared" si="1"/>
        <v>1</v>
      </c>
      <c r="Q5">
        <f t="shared" si="5"/>
        <v>3</v>
      </c>
    </row>
    <row r="6" spans="1:17" x14ac:dyDescent="0.2">
      <c r="A6" t="s">
        <v>263</v>
      </c>
      <c r="B6" t="s">
        <v>261</v>
      </c>
      <c r="C6" t="s">
        <v>262</v>
      </c>
      <c r="D6">
        <v>1</v>
      </c>
      <c r="E6">
        <v>0</v>
      </c>
      <c r="F6">
        <v>0</v>
      </c>
      <c r="G6">
        <f t="shared" si="6"/>
        <v>1</v>
      </c>
      <c r="H6" t="s">
        <v>267</v>
      </c>
      <c r="I6" s="5">
        <v>0.58599999999999997</v>
      </c>
      <c r="J6" s="5">
        <f t="shared" si="2"/>
        <v>0.58599999999999997</v>
      </c>
      <c r="K6" s="5">
        <f t="shared" si="3"/>
        <v>0</v>
      </c>
      <c r="L6" s="5">
        <f t="shared" si="4"/>
        <v>0</v>
      </c>
      <c r="M6" s="5">
        <f>I6*G6</f>
        <v>0.58599999999999997</v>
      </c>
      <c r="N6">
        <f t="shared" si="1"/>
        <v>1</v>
      </c>
      <c r="O6">
        <f t="shared" si="1"/>
        <v>0</v>
      </c>
      <c r="P6">
        <f t="shared" si="1"/>
        <v>0</v>
      </c>
      <c r="Q6">
        <f t="shared" si="5"/>
        <v>1</v>
      </c>
    </row>
    <row r="7" spans="1:17" x14ac:dyDescent="0.2">
      <c r="A7" t="str">
        <f>MIDI_shield_16u2!D17</f>
        <v>0.1UF-0805-25V-_+80_-20%_</v>
      </c>
      <c r="B7" t="str">
        <f>MIDI_shield_16u2!A17</f>
        <v>1276-1286-1-ND</v>
      </c>
      <c r="C7" t="str">
        <f>MIDI_shield_16u2!E17</f>
        <v>Samsung Electro-Mechanics CL21F104ZAANNNC</v>
      </c>
      <c r="D7">
        <f>VLOOKUP(B7,MIDI_shield_16u2!A$15:D$42,3,0)</f>
        <v>1</v>
      </c>
      <c r="E7">
        <f>VLOOKUP(B7,DI.DO_Shield_for_Arduino!A$15:D$42,3,0)</f>
        <v>2</v>
      </c>
      <c r="F7">
        <f>VLOOKUP(B7,MUX_Shield_for_arduino!A$15:D$42,3,0)</f>
        <v>5</v>
      </c>
      <c r="G7">
        <f>SUMIF(D7:F7,"&lt;&gt;#N/A")</f>
        <v>8</v>
      </c>
      <c r="H7" t="s">
        <v>268</v>
      </c>
      <c r="I7" s="5">
        <v>2.4299999999999999E-2</v>
      </c>
      <c r="J7" s="5">
        <f t="shared" si="2"/>
        <v>2.4299999999999999E-2</v>
      </c>
      <c r="K7" s="5">
        <f t="shared" si="3"/>
        <v>4.8599999999999997E-2</v>
      </c>
      <c r="L7" s="5">
        <f t="shared" si="4"/>
        <v>0.1215</v>
      </c>
      <c r="M7" s="5">
        <f>I7*G7</f>
        <v>0.19439999999999999</v>
      </c>
      <c r="N7">
        <f t="shared" si="1"/>
        <v>0.25</v>
      </c>
      <c r="O7">
        <f t="shared" si="1"/>
        <v>0.5</v>
      </c>
      <c r="P7">
        <f t="shared" si="1"/>
        <v>1.25</v>
      </c>
      <c r="Q7">
        <f t="shared" si="5"/>
        <v>2</v>
      </c>
    </row>
    <row r="8" spans="1:17" x14ac:dyDescent="0.2">
      <c r="A8" t="str">
        <f>MIDI_shield_16u2!D18</f>
        <v>1N4148</v>
      </c>
      <c r="B8" t="str">
        <f>MIDI_shield_16u2!A18</f>
        <v>1N4148W-E3-18CT-ND</v>
      </c>
      <c r="C8" t="str">
        <f>MIDI_shield_16u2!E18</f>
        <v>Vishay Semiconductor Diodes Division 1N4148W-E3-18</v>
      </c>
      <c r="D8">
        <f>VLOOKUP(B8,MIDI_shield_16u2!A$15:D$42,3,0)</f>
        <v>2</v>
      </c>
      <c r="E8">
        <f>VLOOKUP(B8,DI.DO_Shield_for_Arduino!A$15:D$42,3,0)</f>
        <v>8</v>
      </c>
      <c r="F8" t="e">
        <f>VLOOKUP(B8,MUX_Shield_for_arduino!A$15:D$42,3,0)</f>
        <v>#N/A</v>
      </c>
      <c r="G8">
        <f>SUMIF(D8:F8,"&lt;&gt;#N/A")</f>
        <v>10</v>
      </c>
      <c r="H8" t="s">
        <v>268</v>
      </c>
      <c r="I8" s="5">
        <v>0.1048</v>
      </c>
      <c r="J8" s="5">
        <f t="shared" si="2"/>
        <v>0.20960000000000001</v>
      </c>
      <c r="K8" s="5">
        <f t="shared" si="3"/>
        <v>0.83840000000000003</v>
      </c>
      <c r="L8" s="5" t="e">
        <f t="shared" si="4"/>
        <v>#N/A</v>
      </c>
      <c r="M8" s="5">
        <f>I8*G8</f>
        <v>1.048</v>
      </c>
      <c r="N8">
        <f t="shared" si="1"/>
        <v>0.5</v>
      </c>
      <c r="O8">
        <f t="shared" si="1"/>
        <v>2</v>
      </c>
      <c r="P8" t="e">
        <f t="shared" si="1"/>
        <v>#N/A</v>
      </c>
      <c r="Q8">
        <f t="shared" si="5"/>
        <v>2.5</v>
      </c>
    </row>
    <row r="9" spans="1:17" x14ac:dyDescent="0.2">
      <c r="A9" t="str">
        <f>MIDI_shield_16u2!D19</f>
        <v>CONN_05X2SHD</v>
      </c>
      <c r="B9" t="str">
        <f>MIDI_shield_16u2!A19</f>
        <v>1175-1609-ND</v>
      </c>
      <c r="C9" t="str">
        <f>MIDI_shield_16u2!E19</f>
        <v>CNC Tech 3020-10-0100-00</v>
      </c>
      <c r="D9">
        <f>VLOOKUP(B9,MIDI_shield_16u2!A$15:D$42,3,0)</f>
        <v>2</v>
      </c>
      <c r="E9">
        <f>VLOOKUP(B9,DI.DO_Shield_for_Arduino!A$15:D$42,3,0)</f>
        <v>2</v>
      </c>
      <c r="F9">
        <f>VLOOKUP(B9,MUX_Shield_for_arduino!A$15:D$42,3,0)</f>
        <v>8</v>
      </c>
      <c r="G9">
        <f t="shared" ref="G9:G12" si="7">SUMIF(D9:F9,"&lt;&gt;#N/A")</f>
        <v>12</v>
      </c>
      <c r="H9" t="s">
        <v>267</v>
      </c>
      <c r="I9" s="5">
        <v>0.34499999999999997</v>
      </c>
      <c r="J9" s="5">
        <f t="shared" si="2"/>
        <v>0.69</v>
      </c>
      <c r="K9" s="5">
        <f t="shared" si="3"/>
        <v>0.69</v>
      </c>
      <c r="L9" s="5">
        <f t="shared" si="4"/>
        <v>2.76</v>
      </c>
      <c r="M9" s="5">
        <f>I9*G9</f>
        <v>4.1399999999999997</v>
      </c>
      <c r="N9">
        <f t="shared" si="1"/>
        <v>2</v>
      </c>
      <c r="O9">
        <f t="shared" si="1"/>
        <v>2</v>
      </c>
      <c r="P9">
        <f t="shared" si="1"/>
        <v>8</v>
      </c>
      <c r="Q9">
        <f t="shared" si="5"/>
        <v>12</v>
      </c>
    </row>
    <row r="10" spans="1:17" x14ac:dyDescent="0.2">
      <c r="A10" t="str">
        <f>MIDI_shield_16u2!D20</f>
        <v>DIN5 180DEG FEMALE RIGHT ANGLE PTH</v>
      </c>
      <c r="B10" t="str">
        <f>MIDI_shield_16u2!A20</f>
        <v>CP-7050-ND</v>
      </c>
      <c r="C10" t="str">
        <f>MIDI_shield_16u2!E20</f>
        <v>CUI Inc. SDF-50J</v>
      </c>
      <c r="D10">
        <f>VLOOKUP(B10,MIDI_shield_16u2!A$15:D$42,3,0)</f>
        <v>2</v>
      </c>
      <c r="E10" t="e">
        <f>VLOOKUP(B10,DI.DO_Shield_for_Arduino!A$15:D$42,3,0)</f>
        <v>#N/A</v>
      </c>
      <c r="F10" t="e">
        <f>VLOOKUP(B10,MUX_Shield_for_arduino!A$15:D$42,3,0)</f>
        <v>#N/A</v>
      </c>
      <c r="G10">
        <f t="shared" si="7"/>
        <v>2</v>
      </c>
      <c r="H10" t="s">
        <v>267</v>
      </c>
      <c r="I10" s="5">
        <v>1.401</v>
      </c>
      <c r="J10" s="5">
        <f t="shared" si="2"/>
        <v>2.802</v>
      </c>
      <c r="K10" s="5" t="e">
        <f t="shared" si="3"/>
        <v>#N/A</v>
      </c>
      <c r="L10" s="5" t="e">
        <f t="shared" si="4"/>
        <v>#N/A</v>
      </c>
      <c r="M10" s="5">
        <f>I10*G10</f>
        <v>2.802</v>
      </c>
      <c r="N10">
        <f t="shared" si="1"/>
        <v>2</v>
      </c>
      <c r="O10" t="e">
        <f t="shared" si="1"/>
        <v>#N/A</v>
      </c>
      <c r="P10" t="e">
        <f t="shared" si="1"/>
        <v>#N/A</v>
      </c>
      <c r="Q10">
        <f t="shared" si="5"/>
        <v>2</v>
      </c>
    </row>
    <row r="11" spans="1:17" x14ac:dyDescent="0.2">
      <c r="A11" t="str">
        <f>MIDI_shield_16u2!D22</f>
        <v>BUZZER_ROUTING_JP</v>
      </c>
      <c r="B11" t="str">
        <f>MIDI_shield_16u2!A22</f>
        <v>S1012EC-40-ND</v>
      </c>
      <c r="C11" t="str">
        <f>MIDI_shield_16u2!E22</f>
        <v>Sullins Connector Solutions PRPC040SAAN-RC</v>
      </c>
      <c r="D11">
        <f>VLOOKUP(B11,MIDI_shield_16u2!A$15:D$42,3,0)</f>
        <v>1</v>
      </c>
      <c r="E11" t="e">
        <f>VLOOKUP(B11,DI.DO_Shield_for_Arduino!A$15:D$42,3,0)</f>
        <v>#N/A</v>
      </c>
      <c r="F11" t="e">
        <f>VLOOKUP(B11,MUX_Shield_for_arduino!A$15:D$42,3,0)</f>
        <v>#N/A</v>
      </c>
      <c r="G11">
        <f t="shared" si="7"/>
        <v>1</v>
      </c>
      <c r="H11" t="s">
        <v>267</v>
      </c>
      <c r="I11" s="5">
        <v>0.45400000000000001</v>
      </c>
      <c r="J11" s="5">
        <f t="shared" si="2"/>
        <v>0.45400000000000001</v>
      </c>
      <c r="K11" s="5" t="e">
        <f t="shared" si="3"/>
        <v>#N/A</v>
      </c>
      <c r="L11" s="5" t="e">
        <f t="shared" si="4"/>
        <v>#N/A</v>
      </c>
      <c r="M11" s="5">
        <f>I11*G11</f>
        <v>0.45400000000000001</v>
      </c>
      <c r="N11">
        <f t="shared" si="1"/>
        <v>1</v>
      </c>
      <c r="O11" t="e">
        <f t="shared" si="1"/>
        <v>#N/A</v>
      </c>
      <c r="P11" t="e">
        <f t="shared" si="1"/>
        <v>#N/A</v>
      </c>
      <c r="Q11">
        <f t="shared" si="5"/>
        <v>1</v>
      </c>
    </row>
    <row r="12" spans="1:17" x14ac:dyDescent="0.2">
      <c r="A12" t="str">
        <f>MIDI_shield_16u2!D23</f>
        <v>MIDI_ROUTING_05X2_JUMPER</v>
      </c>
      <c r="B12" t="str">
        <f>MIDI_shield_16u2!A23</f>
        <v>S2012EC-40-ND</v>
      </c>
      <c r="C12" t="str">
        <f>MIDI_shield_16u2!E23</f>
        <v>Sullins Connector Solutions PREC040DAAN-RC</v>
      </c>
      <c r="D12">
        <f>VLOOKUP(B12,MIDI_shield_16u2!A$15:D$42,3,0)</f>
        <v>1</v>
      </c>
      <c r="E12" t="e">
        <f>VLOOKUP(B12,DI.DO_Shield_for_Arduino!A$15:D$42,3,0)</f>
        <v>#N/A</v>
      </c>
      <c r="F12">
        <f>VLOOKUP(B12,MUX_Shield_for_arduino!A$15:D$42,3,0)</f>
        <v>1</v>
      </c>
      <c r="G12">
        <f t="shared" si="7"/>
        <v>2</v>
      </c>
      <c r="H12" t="s">
        <v>267</v>
      </c>
      <c r="I12" s="5">
        <v>0.91100000000000003</v>
      </c>
      <c r="J12" s="5">
        <f t="shared" si="2"/>
        <v>0.91100000000000003</v>
      </c>
      <c r="K12" s="5" t="e">
        <f t="shared" si="3"/>
        <v>#N/A</v>
      </c>
      <c r="L12" s="5">
        <f t="shared" si="4"/>
        <v>0.91100000000000003</v>
      </c>
      <c r="M12" s="5">
        <f>I12*G12</f>
        <v>1.8220000000000001</v>
      </c>
      <c r="N12">
        <f t="shared" si="1"/>
        <v>1</v>
      </c>
      <c r="O12" t="e">
        <f t="shared" si="1"/>
        <v>#N/A</v>
      </c>
      <c r="P12">
        <f t="shared" si="1"/>
        <v>1</v>
      </c>
      <c r="Q12">
        <f t="shared" si="5"/>
        <v>2</v>
      </c>
    </row>
    <row r="13" spans="1:17" x14ac:dyDescent="0.2">
      <c r="A13" t="str">
        <f>MIDI_shield_16u2!D24</f>
        <v>JUMPER_FEMALE</v>
      </c>
      <c r="B13" t="str">
        <f>MIDI_shield_16u2!A24</f>
        <v>S9341-ND</v>
      </c>
      <c r="C13" t="str">
        <f>MIDI_shield_16u2!E24</f>
        <v>Sullins Connector Solutions NPC02SXON-RC</v>
      </c>
      <c r="D13">
        <f>VLOOKUP(B13,MIDI_shield_16u2!A$15:D$42,3,0)</f>
        <v>6</v>
      </c>
      <c r="E13">
        <f>VLOOKUP(B13,DI.DO_Shield_for_Arduino!A$15:D$42,3,0)</f>
        <v>6</v>
      </c>
      <c r="F13">
        <f>VLOOKUP(B13,MUX_Shield_for_arduino!A$15:D$42,3,0)</f>
        <v>3</v>
      </c>
      <c r="G13">
        <f t="shared" ref="G13" si="8">SUMIF(D13:F13,"&lt;&gt;#N/A")</f>
        <v>15</v>
      </c>
      <c r="H13" s="3" t="s">
        <v>100</v>
      </c>
      <c r="I13" s="5">
        <v>7.5600000000000001E-2</v>
      </c>
      <c r="J13" s="5">
        <f t="shared" si="2"/>
        <v>0.4536</v>
      </c>
      <c r="K13" s="5">
        <f t="shared" si="3"/>
        <v>0.4536</v>
      </c>
      <c r="L13" s="5">
        <f t="shared" si="4"/>
        <v>0.2268</v>
      </c>
      <c r="M13" s="5">
        <f>I13*G13</f>
        <v>1.1339999999999999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5"/>
        <v>0</v>
      </c>
    </row>
    <row r="14" spans="1:17" x14ac:dyDescent="0.2">
      <c r="A14" t="str">
        <f>MIDI_shield_16u2!D33</f>
        <v>220R_1_4W_5%</v>
      </c>
      <c r="B14" t="str">
        <f>MIDI_shield_16u2!A33</f>
        <v>311-220CRCT-ND</v>
      </c>
      <c r="C14" t="str">
        <f>MIDI_shield_16u2!E33</f>
        <v>Yageo RC0805FR-07220RL</v>
      </c>
      <c r="D14">
        <f>VLOOKUP(B14,MIDI_shield_16u2!A$15:D$42,3,0)</f>
        <v>4</v>
      </c>
      <c r="E14" t="e">
        <f>VLOOKUP(B14,DI.DO_Shield_for_Arduino!A$15:D$42,3,0)</f>
        <v>#N/A</v>
      </c>
      <c r="F14" t="e">
        <f>VLOOKUP(B14,MUX_Shield_for_arduino!A$15:D$42,3,0)</f>
        <v>#N/A</v>
      </c>
      <c r="G14">
        <f t="shared" ref="G14" si="9">SUMIF(D14:F14,"&lt;&gt;#N/A")</f>
        <v>4</v>
      </c>
      <c r="H14" t="s">
        <v>268</v>
      </c>
      <c r="I14" s="5">
        <v>8.8000000000000005E-3</v>
      </c>
      <c r="J14" s="5">
        <f t="shared" si="2"/>
        <v>3.5200000000000002E-2</v>
      </c>
      <c r="K14" s="5" t="e">
        <f t="shared" si="3"/>
        <v>#N/A</v>
      </c>
      <c r="L14" s="5" t="e">
        <f t="shared" si="4"/>
        <v>#N/A</v>
      </c>
      <c r="M14" s="5">
        <f>I14*G14</f>
        <v>3.5200000000000002E-2</v>
      </c>
      <c r="N14">
        <f t="shared" si="1"/>
        <v>1</v>
      </c>
      <c r="O14" t="e">
        <f t="shared" si="1"/>
        <v>#N/A</v>
      </c>
      <c r="P14" t="e">
        <f t="shared" si="1"/>
        <v>#N/A</v>
      </c>
      <c r="Q14">
        <f t="shared" si="5"/>
        <v>1</v>
      </c>
    </row>
    <row r="15" spans="1:17" x14ac:dyDescent="0.2">
      <c r="A15" t="str">
        <f>MIDI_shield_16u2!D34</f>
        <v>10k_1_4W_5%</v>
      </c>
      <c r="B15" t="str">
        <f>MIDI_shield_16u2!A34</f>
        <v>311-10.0KCRCT-ND</v>
      </c>
      <c r="C15" t="str">
        <f>MIDI_shield_16u2!E34</f>
        <v>Yageo RC0805FR-0710KL</v>
      </c>
      <c r="D15">
        <f>VLOOKUP(B15,MIDI_shield_16u2!A$15:D$42,3,0)</f>
        <v>4</v>
      </c>
      <c r="E15">
        <f>VLOOKUP(B15,DI.DO_Shield_for_Arduino!A$15:D$42,3,0)</f>
        <v>6</v>
      </c>
      <c r="F15">
        <f>VLOOKUP(B15,MUX_Shield_for_arduino!A$15:D$42,3,0)</f>
        <v>3</v>
      </c>
      <c r="G15">
        <f>SUMIF(D15:F15,"&lt;&gt;#N/A")</f>
        <v>13</v>
      </c>
      <c r="H15" t="s">
        <v>268</v>
      </c>
      <c r="I15" s="5">
        <v>8.8000000000000005E-3</v>
      </c>
      <c r="J15" s="5">
        <f t="shared" si="2"/>
        <v>3.5200000000000002E-2</v>
      </c>
      <c r="K15" s="5">
        <f t="shared" si="3"/>
        <v>5.28E-2</v>
      </c>
      <c r="L15" s="5">
        <f t="shared" si="4"/>
        <v>2.64E-2</v>
      </c>
      <c r="M15" s="5">
        <f>I15*G15</f>
        <v>0.1144</v>
      </c>
      <c r="N15">
        <f t="shared" si="1"/>
        <v>1</v>
      </c>
      <c r="O15">
        <f t="shared" si="1"/>
        <v>1.5</v>
      </c>
      <c r="P15">
        <f t="shared" si="1"/>
        <v>0.75</v>
      </c>
      <c r="Q15">
        <f t="shared" si="5"/>
        <v>3.25</v>
      </c>
    </row>
    <row r="16" spans="1:17" x14ac:dyDescent="0.2">
      <c r="A16" t="str">
        <f>MIDI_shield_16u2!D35</f>
        <v>4K7_1_4W_5%</v>
      </c>
      <c r="B16" t="str">
        <f>MIDI_shield_16u2!A35</f>
        <v>311-4.70KCRCT-ND</v>
      </c>
      <c r="C16" t="str">
        <f>MIDI_shield_16u2!E35</f>
        <v>Yageo RC0805FR-074K7L</v>
      </c>
      <c r="D16">
        <f>VLOOKUP(B16,MIDI_shield_16u2!A$15:D$42,3,0)</f>
        <v>2</v>
      </c>
      <c r="E16">
        <f>VLOOKUP(B16,DI.DO_Shield_for_Arduino!A$15:D$42,3,0)</f>
        <v>4</v>
      </c>
      <c r="F16">
        <f>VLOOKUP(B16,MUX_Shield_for_arduino!A$15:D$42,3,0)</f>
        <v>2</v>
      </c>
      <c r="G16">
        <f t="shared" ref="G16:G17" si="10">SUMIF(D16:F16,"&lt;&gt;#N/A")</f>
        <v>8</v>
      </c>
      <c r="H16" t="s">
        <v>268</v>
      </c>
      <c r="I16" s="5">
        <v>8.8000000000000005E-3</v>
      </c>
      <c r="J16" s="5">
        <f t="shared" si="2"/>
        <v>1.7600000000000001E-2</v>
      </c>
      <c r="K16" s="5">
        <f t="shared" si="3"/>
        <v>3.5200000000000002E-2</v>
      </c>
      <c r="L16" s="5">
        <f t="shared" si="4"/>
        <v>1.7600000000000001E-2</v>
      </c>
      <c r="M16" s="5">
        <f>I16*G16</f>
        <v>7.0400000000000004E-2</v>
      </c>
      <c r="N16">
        <f t="shared" si="1"/>
        <v>0.5</v>
      </c>
      <c r="O16">
        <f t="shared" si="1"/>
        <v>1</v>
      </c>
      <c r="P16">
        <f t="shared" si="1"/>
        <v>0.5</v>
      </c>
      <c r="Q16">
        <f t="shared" si="5"/>
        <v>2</v>
      </c>
    </row>
    <row r="17" spans="1:17" x14ac:dyDescent="0.2">
      <c r="A17" t="str">
        <f>MIDI_shield_16u2!D36</f>
        <v>SWITCH-SPDT-SMD-RIGHT-ANGLE</v>
      </c>
      <c r="B17" t="str">
        <f>MIDI_shield_16u2!A36</f>
        <v>CKN9560-ND</v>
      </c>
      <c r="C17" t="str">
        <f>MIDI_shield_16u2!E36</f>
        <v>C&amp;K OS102011MA1QS1</v>
      </c>
      <c r="D17">
        <f>VLOOKUP(B17,MIDI_shield_16u2!A$15:D$42,3,0)</f>
        <v>1</v>
      </c>
      <c r="E17" t="e">
        <f>VLOOKUP(B17,DI.DO_Shield_for_Arduino!A$15:D$42,3,0)</f>
        <v>#N/A</v>
      </c>
      <c r="F17" t="e">
        <f>VLOOKUP(B17,MUX_Shield_for_arduino!A$15:D$42,3,0)</f>
        <v>#N/A</v>
      </c>
      <c r="G17">
        <f t="shared" si="10"/>
        <v>1</v>
      </c>
      <c r="H17" t="s">
        <v>267</v>
      </c>
      <c r="I17" s="5">
        <v>0.36759999999999998</v>
      </c>
      <c r="J17" s="5">
        <f t="shared" si="2"/>
        <v>0.36759999999999998</v>
      </c>
      <c r="K17" s="5" t="e">
        <f t="shared" si="3"/>
        <v>#N/A</v>
      </c>
      <c r="L17" s="5" t="e">
        <f t="shared" si="4"/>
        <v>#N/A</v>
      </c>
      <c r="M17" s="5">
        <f>I17*G17</f>
        <v>0.36759999999999998</v>
      </c>
      <c r="N17">
        <f t="shared" si="1"/>
        <v>1</v>
      </c>
      <c r="O17" t="e">
        <f t="shared" si="1"/>
        <v>#N/A</v>
      </c>
      <c r="P17" t="e">
        <f t="shared" si="1"/>
        <v>#N/A</v>
      </c>
      <c r="Q17">
        <f t="shared" si="5"/>
        <v>1</v>
      </c>
    </row>
    <row r="18" spans="1:17" x14ac:dyDescent="0.2">
      <c r="A18" t="str">
        <f>MIDI_shield_16u2!D37</f>
        <v>MOMENTARY-SWITCH-SPST-2-SMD-5.2MM</v>
      </c>
      <c r="B18" t="str">
        <f>MIDI_shield_16u2!A37</f>
        <v>CKN9112CT-ND</v>
      </c>
      <c r="C18" t="str">
        <f>MIDI_shield_16u2!E37</f>
        <v>C&amp;K PTS645SM43SMTR92 LFS</v>
      </c>
      <c r="D18">
        <f>VLOOKUP(B18,MIDI_shield_16u2!A$15:D$42,3,0)</f>
        <v>1</v>
      </c>
      <c r="E18" t="e">
        <f>VLOOKUP(B18,DI.DO_Shield_for_Arduino!A$15:D$42,3,0)</f>
        <v>#N/A</v>
      </c>
      <c r="F18" t="e">
        <f>VLOOKUP(B18,MUX_Shield_for_arduino!A$15:D$42,3,0)</f>
        <v>#N/A</v>
      </c>
      <c r="G18">
        <f>SUMIF(D18:F18,"&lt;&gt;#N/A")</f>
        <v>1</v>
      </c>
      <c r="H18" t="s">
        <v>268</v>
      </c>
      <c r="I18" s="5">
        <v>0.15160000000000001</v>
      </c>
      <c r="J18" s="5">
        <f t="shared" si="2"/>
        <v>0.15160000000000001</v>
      </c>
      <c r="K18" s="5" t="e">
        <f t="shared" si="3"/>
        <v>#N/A</v>
      </c>
      <c r="L18" s="5" t="e">
        <f t="shared" si="4"/>
        <v>#N/A</v>
      </c>
      <c r="M18" s="5">
        <f>I18*G18</f>
        <v>0.15160000000000001</v>
      </c>
      <c r="N18">
        <f t="shared" si="1"/>
        <v>0.25</v>
      </c>
      <c r="O18" t="e">
        <f t="shared" si="1"/>
        <v>#N/A</v>
      </c>
      <c r="P18" t="e">
        <f t="shared" si="1"/>
        <v>#N/A</v>
      </c>
      <c r="Q18">
        <f t="shared" si="5"/>
        <v>0.25</v>
      </c>
    </row>
    <row r="19" spans="1:17" x14ac:dyDescent="0.2">
      <c r="A19" t="str">
        <f>MIDI_shield_16u2!D38</f>
        <v>SW_DIP_x02</v>
      </c>
      <c r="B19" t="str">
        <f>MIDI_shield_16u2!A38</f>
        <v>CT2062ST-ND</v>
      </c>
      <c r="C19" t="str">
        <f>MIDI_shield_16u2!E38</f>
        <v>CTS Electrocomponents 206-2ST</v>
      </c>
      <c r="D19">
        <f>VLOOKUP(B19,MIDI_shield_16u2!A$15:D$42,3,0)</f>
        <v>1</v>
      </c>
      <c r="E19" t="e">
        <f>VLOOKUP(B19,DI.DO_Shield_for_Arduino!A$15:D$42,3,0)</f>
        <v>#N/A</v>
      </c>
      <c r="F19" t="e">
        <f>VLOOKUP(B19,MUX_Shield_for_arduino!A$15:D$42,3,0)</f>
        <v>#N/A</v>
      </c>
      <c r="G19">
        <f t="shared" ref="G19" si="11">SUMIF(D19:F19,"&lt;&gt;#N/A")</f>
        <v>1</v>
      </c>
      <c r="H19" t="s">
        <v>267</v>
      </c>
      <c r="I19" s="5">
        <v>0.83599999999999997</v>
      </c>
      <c r="J19" s="5">
        <f t="shared" si="2"/>
        <v>0.83599999999999997</v>
      </c>
      <c r="K19" s="5" t="e">
        <f t="shared" si="3"/>
        <v>#N/A</v>
      </c>
      <c r="L19" s="5" t="e">
        <f t="shared" si="4"/>
        <v>#N/A</v>
      </c>
      <c r="M19" s="5">
        <f>I19*G19</f>
        <v>0.83599999999999997</v>
      </c>
      <c r="N19">
        <f t="shared" ref="N19:N26" si="12">IF($H19="THT",D19*1,IF($H19="SMT",D19*0.25,0))</f>
        <v>1</v>
      </c>
      <c r="O19" t="e">
        <f t="shared" ref="O19:O26" si="13">IF($H19="THT",E19*1,IF($H19="SMT",E19*0.25,0))</f>
        <v>#N/A</v>
      </c>
      <c r="P19" t="e">
        <f t="shared" ref="P19:P26" si="14">IF($H19="THT",F19*1,IF($H19="SMT",F19*0.25,0))</f>
        <v>#N/A</v>
      </c>
      <c r="Q19">
        <f t="shared" si="5"/>
        <v>1</v>
      </c>
    </row>
    <row r="20" spans="1:17" x14ac:dyDescent="0.2">
      <c r="A20" t="str">
        <f>MIDI_shield_16u2!D39</f>
        <v>OPTO_DARL_6N138S</v>
      </c>
      <c r="B20" t="str">
        <f>MIDI_shield_16u2!A39</f>
        <v>160-1797-ND</v>
      </c>
      <c r="C20" t="str">
        <f>MIDI_shield_16u2!E39</f>
        <v>Lite-On Inc. 6N138S</v>
      </c>
      <c r="D20">
        <f>VLOOKUP(B20,MIDI_shield_16u2!A$15:D$42,3,0)</f>
        <v>1</v>
      </c>
      <c r="E20" t="e">
        <f>VLOOKUP(B20,DI.DO_Shield_for_Arduino!A$15:D$42,3,0)</f>
        <v>#N/A</v>
      </c>
      <c r="F20" t="e">
        <f>VLOOKUP(B20,MUX_Shield_for_arduino!A$15:D$42,3,0)</f>
        <v>#N/A</v>
      </c>
      <c r="G20">
        <f>SUMIF(D20:F20,"&lt;&gt;#N/A")</f>
        <v>1</v>
      </c>
      <c r="H20" t="s">
        <v>268</v>
      </c>
      <c r="I20" s="5">
        <v>0.64100000000000001</v>
      </c>
      <c r="J20" s="5">
        <f t="shared" si="2"/>
        <v>0.64100000000000001</v>
      </c>
      <c r="K20" s="5" t="e">
        <f t="shared" si="3"/>
        <v>#N/A</v>
      </c>
      <c r="L20" s="5" t="e">
        <f t="shared" si="4"/>
        <v>#N/A</v>
      </c>
      <c r="M20" s="5">
        <f>I20*G20</f>
        <v>0.64100000000000001</v>
      </c>
      <c r="N20">
        <f t="shared" si="12"/>
        <v>0.25</v>
      </c>
      <c r="O20" t="e">
        <f t="shared" si="13"/>
        <v>#N/A</v>
      </c>
      <c r="P20" t="e">
        <f t="shared" si="14"/>
        <v>#N/A</v>
      </c>
      <c r="Q20">
        <f t="shared" si="5"/>
        <v>0.25</v>
      </c>
    </row>
    <row r="21" spans="1:17" x14ac:dyDescent="0.2">
      <c r="A21" t="str">
        <f>MIDI_shield_16u2!D40</f>
        <v>MCP23S08</v>
      </c>
      <c r="B21" t="str">
        <f>MIDI_shield_16u2!A40</f>
        <v>MCP23S08-E/P-ND</v>
      </c>
      <c r="C21" t="str">
        <f>MIDI_shield_16u2!E40</f>
        <v>Microchip Technology MCP23S08-E/P</v>
      </c>
      <c r="D21">
        <f>VLOOKUP(B21,MIDI_shield_16u2!A$15:D$42,3,0)</f>
        <v>1</v>
      </c>
      <c r="E21">
        <f>VLOOKUP(B21,DI.DO_Shield_for_Arduino!A$15:D$42,3,0)</f>
        <v>2</v>
      </c>
      <c r="F21">
        <f>VLOOKUP(B21,MUX_Shield_for_arduino!A$15:D$42,3,0)</f>
        <v>1</v>
      </c>
      <c r="G21">
        <f t="shared" ref="G21:G22" si="15">SUMIF(D21:F21,"&lt;&gt;#N/A")</f>
        <v>4</v>
      </c>
      <c r="H21" s="3" t="s">
        <v>100</v>
      </c>
      <c r="I21" s="5">
        <v>0.91679999999999995</v>
      </c>
      <c r="J21" s="5">
        <f t="shared" si="2"/>
        <v>0.91679999999999995</v>
      </c>
      <c r="K21" s="5">
        <f t="shared" si="3"/>
        <v>1.8335999999999999</v>
      </c>
      <c r="L21" s="5">
        <f t="shared" si="4"/>
        <v>0.91679999999999995</v>
      </c>
      <c r="M21" s="5">
        <f>I21*G21</f>
        <v>3.6671999999999998</v>
      </c>
      <c r="N21">
        <f t="shared" si="12"/>
        <v>0</v>
      </c>
      <c r="O21">
        <f t="shared" si="13"/>
        <v>0</v>
      </c>
      <c r="P21">
        <f t="shared" si="14"/>
        <v>0</v>
      </c>
      <c r="Q21">
        <f t="shared" si="5"/>
        <v>0</v>
      </c>
    </row>
    <row r="22" spans="1:17" x14ac:dyDescent="0.2">
      <c r="A22" t="str">
        <f>MIDI_shield_16u2!D41</f>
        <v>MCP23008</v>
      </c>
      <c r="B22" t="str">
        <f>MIDI_shield_16u2!A41</f>
        <v>MCP23008-E/P-ND</v>
      </c>
      <c r="C22" t="str">
        <f>MIDI_shield_16u2!E41</f>
        <v>Microchip Technology MCP23008-E/P</v>
      </c>
      <c r="D22">
        <f>VLOOKUP(B22,MIDI_shield_16u2!A$15:D$42,3,0)</f>
        <v>1</v>
      </c>
      <c r="E22">
        <f>VLOOKUP(B22,DI.DO_Shield_for_Arduino!A$15:D$42,3,0)</f>
        <v>2</v>
      </c>
      <c r="F22">
        <f>VLOOKUP(B22,MUX_Shield_for_arduino!A$15:D$42,3,0)</f>
        <v>1</v>
      </c>
      <c r="G22">
        <f t="shared" si="15"/>
        <v>4</v>
      </c>
      <c r="H22" s="3" t="s">
        <v>100</v>
      </c>
      <c r="I22" s="5">
        <v>0.87560000000000004</v>
      </c>
      <c r="J22" s="5">
        <f t="shared" si="2"/>
        <v>0.87560000000000004</v>
      </c>
      <c r="K22" s="5">
        <f t="shared" si="3"/>
        <v>1.7512000000000001</v>
      </c>
      <c r="L22" s="5">
        <f t="shared" si="4"/>
        <v>0.87560000000000004</v>
      </c>
      <c r="M22" s="5">
        <f>I22*G22</f>
        <v>3.5024000000000002</v>
      </c>
      <c r="N22">
        <f t="shared" si="12"/>
        <v>0</v>
      </c>
      <c r="O22">
        <f t="shared" si="13"/>
        <v>0</v>
      </c>
      <c r="P22">
        <f t="shared" si="14"/>
        <v>0</v>
      </c>
      <c r="Q22">
        <f t="shared" si="5"/>
        <v>0</v>
      </c>
    </row>
    <row r="23" spans="1:17" x14ac:dyDescent="0.2">
      <c r="A23" t="str">
        <f>MIDI_shield_16u2!D42</f>
        <v>U2- SOCKET</v>
      </c>
      <c r="B23" t="str">
        <f>MIDI_shield_16u2!A42</f>
        <v>ED3047-5-ND</v>
      </c>
      <c r="C23" t="str">
        <f>MIDI_shield_16u2!E42</f>
        <v>On Shore Technology Inc. ED18DT</v>
      </c>
      <c r="D23">
        <f>VLOOKUP(B23,MIDI_shield_16u2!A$15:D$42,3,0)</f>
        <v>1</v>
      </c>
      <c r="E23">
        <f>VLOOKUP(B23,DI.DO_Shield_for_Arduino!A$15:D$42,3,0)</f>
        <v>2</v>
      </c>
      <c r="F23">
        <f>VLOOKUP(B23,MUX_Shield_for_arduino!A$15:D$42,3,0)</f>
        <v>1</v>
      </c>
      <c r="G23">
        <f>SUMIF(D23:F23,"&lt;&gt;#N/A")</f>
        <v>4</v>
      </c>
      <c r="H23" t="s">
        <v>267</v>
      </c>
      <c r="I23" s="5">
        <v>0.1404</v>
      </c>
      <c r="J23" s="5">
        <f t="shared" si="2"/>
        <v>0.1404</v>
      </c>
      <c r="K23" s="5">
        <f t="shared" si="3"/>
        <v>0.28079999999999999</v>
      </c>
      <c r="L23" s="5">
        <f t="shared" si="4"/>
        <v>0.1404</v>
      </c>
      <c r="M23" s="5">
        <f>I23*G23</f>
        <v>0.56159999999999999</v>
      </c>
      <c r="N23">
        <f t="shared" si="12"/>
        <v>1</v>
      </c>
      <c r="O23">
        <f t="shared" si="13"/>
        <v>2</v>
      </c>
      <c r="P23">
        <f t="shared" si="14"/>
        <v>1</v>
      </c>
      <c r="Q23">
        <f t="shared" si="5"/>
        <v>4</v>
      </c>
    </row>
    <row r="24" spans="1:17" x14ac:dyDescent="0.2">
      <c r="A24" t="str">
        <f>DI.DO_Shield_for_Arduino!D20</f>
        <v>CONN_08X2</v>
      </c>
      <c r="B24" t="str">
        <f>DI.DO_Shield_for_Arduino!A20</f>
        <v>ED10523-ND</v>
      </c>
      <c r="C24" t="str">
        <f>DI.DO_Shield_for_Arduino!E20</f>
        <v>On Shore Technology Inc. 302-S161</v>
      </c>
      <c r="D24" t="e">
        <f>VLOOKUP(B24,MIDI_shield_16u2!A$15:D$42,3,0)</f>
        <v>#N/A</v>
      </c>
      <c r="E24">
        <f>VLOOKUP(B24,DI.DO_Shield_for_Arduino!A$15:D$42,3,0)</f>
        <v>8</v>
      </c>
      <c r="F24" t="e">
        <f>VLOOKUP(B24,MUX_Shield_for_arduino!A$15:D$42,3,0)</f>
        <v>#N/A</v>
      </c>
      <c r="G24">
        <f t="shared" ref="G24" si="16">SUMIF(D24:F24,"&lt;&gt;#N/A")</f>
        <v>8</v>
      </c>
      <c r="H24" t="s">
        <v>267</v>
      </c>
      <c r="I24" s="5">
        <v>0.375</v>
      </c>
      <c r="J24" s="5" t="e">
        <f t="shared" si="2"/>
        <v>#N/A</v>
      </c>
      <c r="K24" s="5">
        <f t="shared" si="3"/>
        <v>3</v>
      </c>
      <c r="L24" s="5" t="e">
        <f t="shared" si="4"/>
        <v>#N/A</v>
      </c>
      <c r="M24" s="5">
        <f>I24*G24</f>
        <v>3</v>
      </c>
      <c r="N24" t="e">
        <f t="shared" si="12"/>
        <v>#N/A</v>
      </c>
      <c r="O24">
        <f t="shared" si="13"/>
        <v>8</v>
      </c>
      <c r="P24" t="e">
        <f t="shared" si="14"/>
        <v>#N/A</v>
      </c>
      <c r="Q24">
        <f t="shared" si="5"/>
        <v>8</v>
      </c>
    </row>
    <row r="25" spans="1:17" x14ac:dyDescent="0.2">
      <c r="A25" t="str">
        <f>DI.DO_Shield_for_Arduino!D25</f>
        <v>4609X-101-103LF</v>
      </c>
      <c r="B25" t="str">
        <f>DI.DO_Shield_for_Arduino!A25</f>
        <v>4609X-101-103LF-ND</v>
      </c>
      <c r="C25" t="str">
        <f>DI.DO_Shield_for_Arduino!E25</f>
        <v>Bourns Inc. 4609X-101-103LF</v>
      </c>
      <c r="D25" t="e">
        <f>VLOOKUP(B25,MIDI_shield_16u2!A$15:D$42,3,0)</f>
        <v>#N/A</v>
      </c>
      <c r="E25">
        <f>VLOOKUP(B25,DI.DO_Shield_for_Arduino!A$15:D$42,3,0)</f>
        <v>1</v>
      </c>
      <c r="F25" t="e">
        <f>VLOOKUP(B25,MUX_Shield_for_arduino!A$15:D$42,3,0)</f>
        <v>#N/A</v>
      </c>
      <c r="G25">
        <f t="shared" ref="G25" si="17">SUMIF(D25:F25,"&lt;&gt;#N/A")</f>
        <v>1</v>
      </c>
      <c r="H25" t="s">
        <v>267</v>
      </c>
      <c r="I25" s="5">
        <v>0.379</v>
      </c>
      <c r="J25" s="5" t="e">
        <f t="shared" si="2"/>
        <v>#N/A</v>
      </c>
      <c r="K25" s="5">
        <f t="shared" si="3"/>
        <v>0.379</v>
      </c>
      <c r="L25" s="5" t="e">
        <f t="shared" si="4"/>
        <v>#N/A</v>
      </c>
      <c r="M25" s="5">
        <f>I25*G25</f>
        <v>0.379</v>
      </c>
      <c r="N25" t="e">
        <f t="shared" si="12"/>
        <v>#N/A</v>
      </c>
      <c r="O25">
        <f t="shared" si="13"/>
        <v>1</v>
      </c>
      <c r="P25" t="e">
        <f t="shared" si="14"/>
        <v>#N/A</v>
      </c>
      <c r="Q25">
        <f t="shared" si="5"/>
        <v>1</v>
      </c>
    </row>
    <row r="26" spans="1:17" x14ac:dyDescent="0.2">
      <c r="A26" t="str">
        <f>MUX_Shield_for_arduino!D28</f>
        <v>74HC4067M96</v>
      </c>
      <c r="B26" t="str">
        <f>MUX_Shield_for_arduino!A28</f>
        <v>296-29408-1-ND</v>
      </c>
      <c r="C26" t="str">
        <f>MUX_Shield_for_arduino!E28</f>
        <v>Texas Instruments CD74HC4067M96</v>
      </c>
      <c r="D26" t="e">
        <f>VLOOKUP(B26,MIDI_shield_16u2!A$15:D$42,3,0)</f>
        <v>#N/A</v>
      </c>
      <c r="E26" t="e">
        <f>VLOOKUP(B26,DI.DO_Shield_for_Arduino!A$15:D$42,3,0)</f>
        <v>#N/A</v>
      </c>
      <c r="F26">
        <f>VLOOKUP(B26,MUX_Shield_for_arduino!A$15:D$42,3,0)</f>
        <v>4</v>
      </c>
      <c r="G26">
        <f t="shared" ref="G26" si="18">SUMIF(D26:F26,"&lt;&gt;#N/A")</f>
        <v>4</v>
      </c>
      <c r="H26" t="s">
        <v>268</v>
      </c>
      <c r="I26" s="5">
        <v>0.70399999999999996</v>
      </c>
      <c r="J26" s="5" t="e">
        <f t="shared" si="2"/>
        <v>#N/A</v>
      </c>
      <c r="K26" s="5" t="e">
        <f t="shared" si="3"/>
        <v>#N/A</v>
      </c>
      <c r="L26" s="5">
        <f t="shared" si="4"/>
        <v>2.8159999999999998</v>
      </c>
      <c r="M26" s="5">
        <f>I26*G26</f>
        <v>2.8159999999999998</v>
      </c>
      <c r="N26" t="e">
        <f t="shared" si="12"/>
        <v>#N/A</v>
      </c>
      <c r="O26" t="e">
        <f t="shared" si="13"/>
        <v>#N/A</v>
      </c>
      <c r="P26">
        <f t="shared" si="14"/>
        <v>1</v>
      </c>
      <c r="Q26">
        <f t="shared" si="5"/>
        <v>1</v>
      </c>
    </row>
    <row r="27" spans="1:17" x14ac:dyDescent="0.2">
      <c r="D27" s="4" t="s">
        <v>254</v>
      </c>
      <c r="E27" s="4"/>
      <c r="F27" s="4"/>
      <c r="G27" s="4"/>
      <c r="M27"/>
    </row>
    <row r="28" spans="1:17" x14ac:dyDescent="0.2">
      <c r="D28">
        <f>SUMIF(D3:D26,"&lt;&gt;#N/A")</f>
        <v>36</v>
      </c>
      <c r="E28">
        <f>SUMIF(E3:E26,"&lt;&gt;#N/A")</f>
        <v>46</v>
      </c>
      <c r="F28">
        <f>SUMIF(F3:F26,"&lt;&gt;#N/A")</f>
        <v>32</v>
      </c>
      <c r="G28">
        <f>SUM(G3:G26)</f>
        <v>114</v>
      </c>
      <c r="J28" s="5">
        <f>SUMIF(J3:J26,"&lt;&gt;#N/A")</f>
        <v>15.119499999999999</v>
      </c>
      <c r="K28" s="5">
        <f t="shared" ref="K28:L28" si="19">SUMIF(K3:K26,"&lt;&gt;#N/A")</f>
        <v>14.335199999999999</v>
      </c>
      <c r="L28" s="5">
        <f t="shared" si="19"/>
        <v>13.784100000000002</v>
      </c>
      <c r="M28" s="5">
        <f>SUM(M3:M27)</f>
        <v>43.238799999999998</v>
      </c>
      <c r="N28" s="5">
        <f>SUMIF(N3:N26,"&lt;&gt;#N/A")</f>
        <v>15.75</v>
      </c>
      <c r="O28" s="5">
        <f t="shared" ref="O28:P28" si="20">SUMIF(O3:O26,"&lt;&gt;#N/A")</f>
        <v>20</v>
      </c>
      <c r="P28" s="5">
        <f t="shared" si="20"/>
        <v>15.5</v>
      </c>
      <c r="Q28" s="5">
        <f>SUM(Q3:Q27)</f>
        <v>51.25</v>
      </c>
    </row>
    <row r="31" spans="1:17" x14ac:dyDescent="0.2">
      <c r="C31" s="5" t="s">
        <v>276</v>
      </c>
      <c r="D31" s="5">
        <f t="shared" ref="D31:F31" si="21">J28+N28</f>
        <v>30.869499999999999</v>
      </c>
      <c r="E31" s="5">
        <f t="shared" si="21"/>
        <v>34.3352</v>
      </c>
      <c r="F31" s="5">
        <f t="shared" si="21"/>
        <v>29.284100000000002</v>
      </c>
      <c r="G31" s="5">
        <f>M28+Q28</f>
        <v>94.488799999999998</v>
      </c>
    </row>
    <row r="32" spans="1:17" x14ac:dyDescent="0.2">
      <c r="C32" s="5" t="s">
        <v>274</v>
      </c>
      <c r="D32" s="5">
        <f t="shared" ref="D32:F32" si="22">D31/(1-$J32)</f>
        <v>38.586874999999999</v>
      </c>
      <c r="E32" s="5">
        <f t="shared" si="22"/>
        <v>42.918999999999997</v>
      </c>
      <c r="F32" s="5">
        <f t="shared" si="22"/>
        <v>36.605125000000001</v>
      </c>
      <c r="G32" s="5">
        <f>G31/(1-$J32)</f>
        <v>118.11099999999999</v>
      </c>
      <c r="I32" s="5" t="s">
        <v>278</v>
      </c>
      <c r="J32" s="6">
        <v>0.2</v>
      </c>
    </row>
    <row r="33" spans="3:10" x14ac:dyDescent="0.2">
      <c r="C33" s="5" t="s">
        <v>275</v>
      </c>
      <c r="D33" s="5">
        <f t="shared" ref="D33" si="23">D32/(1-$J33)</f>
        <v>55.124107142857142</v>
      </c>
      <c r="E33" s="5">
        <f t="shared" ref="E33" si="24">E32/(1-$J33)</f>
        <v>61.312857142857141</v>
      </c>
      <c r="F33" s="5">
        <f t="shared" ref="F33" si="25">F32/(1-$J33)</f>
        <v>52.293035714285722</v>
      </c>
      <c r="G33" s="5">
        <f>G32/(1-$J33)</f>
        <v>168.73</v>
      </c>
      <c r="I33" s="5" t="s">
        <v>278</v>
      </c>
      <c r="J33" s="6">
        <v>0.3</v>
      </c>
    </row>
  </sheetData>
  <mergeCells count="4">
    <mergeCell ref="D1:G1"/>
    <mergeCell ref="D27:G27"/>
    <mergeCell ref="J1:M1"/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8" sqref="I28"/>
    </sheetView>
  </sheetViews>
  <sheetFormatPr defaultRowHeight="14.25" x14ac:dyDescent="0.2"/>
  <cols>
    <col min="7" max="7" width="16.625" bestFit="1" customWidth="1"/>
    <col min="8" max="8" width="13.25" style="5" bestFit="1" customWidth="1"/>
    <col min="9" max="9" width="15.375" style="5" customWidth="1"/>
  </cols>
  <sheetData>
    <row r="1" spans="1:9" x14ac:dyDescent="0.2">
      <c r="A1" t="s">
        <v>305</v>
      </c>
      <c r="B1" t="s">
        <v>304</v>
      </c>
      <c r="C1" t="s">
        <v>303</v>
      </c>
      <c r="D1" t="s">
        <v>210</v>
      </c>
      <c r="E1" t="s">
        <v>302</v>
      </c>
      <c r="F1" t="s">
        <v>301</v>
      </c>
      <c r="G1" t="s">
        <v>300</v>
      </c>
      <c r="H1" s="5" t="s">
        <v>299</v>
      </c>
      <c r="I1" s="5" t="s">
        <v>298</v>
      </c>
    </row>
    <row r="2" spans="1:9" x14ac:dyDescent="0.2">
      <c r="A2">
        <v>1</v>
      </c>
      <c r="B2">
        <v>20</v>
      </c>
      <c r="C2" t="s">
        <v>256</v>
      </c>
      <c r="D2" t="s">
        <v>255</v>
      </c>
      <c r="F2">
        <v>20</v>
      </c>
      <c r="G2">
        <v>0</v>
      </c>
      <c r="H2" s="5">
        <v>1.5</v>
      </c>
      <c r="I2" s="5">
        <v>30</v>
      </c>
    </row>
    <row r="3" spans="1:9" x14ac:dyDescent="0.2">
      <c r="A3">
        <v>2</v>
      </c>
      <c r="B3">
        <v>5</v>
      </c>
      <c r="C3" t="s">
        <v>265</v>
      </c>
      <c r="D3" t="s">
        <v>264</v>
      </c>
      <c r="F3">
        <v>5</v>
      </c>
      <c r="G3">
        <v>0</v>
      </c>
      <c r="H3" s="5">
        <v>0.56999999999999995</v>
      </c>
      <c r="I3" s="5">
        <v>2.85</v>
      </c>
    </row>
    <row r="4" spans="1:9" x14ac:dyDescent="0.2">
      <c r="A4">
        <v>3</v>
      </c>
      <c r="B4">
        <v>20</v>
      </c>
      <c r="C4" t="s">
        <v>259</v>
      </c>
      <c r="D4" t="s">
        <v>266</v>
      </c>
      <c r="F4">
        <v>20</v>
      </c>
      <c r="G4">
        <v>0</v>
      </c>
      <c r="H4" s="5">
        <v>1.722</v>
      </c>
      <c r="I4" s="5">
        <v>34.44</v>
      </c>
    </row>
    <row r="5" spans="1:9" x14ac:dyDescent="0.2">
      <c r="A5">
        <v>4</v>
      </c>
      <c r="B5">
        <v>50</v>
      </c>
      <c r="C5" t="s">
        <v>218</v>
      </c>
      <c r="D5" t="s">
        <v>297</v>
      </c>
      <c r="F5">
        <v>50</v>
      </c>
      <c r="G5">
        <v>0</v>
      </c>
      <c r="H5" s="5">
        <v>0.375</v>
      </c>
      <c r="I5" s="5">
        <v>18.75</v>
      </c>
    </row>
    <row r="6" spans="1:9" x14ac:dyDescent="0.2">
      <c r="A6">
        <v>5</v>
      </c>
      <c r="B6">
        <v>100</v>
      </c>
      <c r="C6" t="s">
        <v>103</v>
      </c>
      <c r="D6" t="s">
        <v>296</v>
      </c>
      <c r="F6">
        <v>100</v>
      </c>
      <c r="G6">
        <v>0</v>
      </c>
      <c r="H6" s="5">
        <v>2.4299999999999999E-2</v>
      </c>
      <c r="I6" s="5">
        <v>2.4300000000000002</v>
      </c>
    </row>
    <row r="7" spans="1:9" x14ac:dyDescent="0.2">
      <c r="A7">
        <v>6</v>
      </c>
      <c r="B7">
        <v>100</v>
      </c>
      <c r="C7" t="s">
        <v>106</v>
      </c>
      <c r="D7" t="s">
        <v>295</v>
      </c>
      <c r="F7">
        <v>100</v>
      </c>
      <c r="G7">
        <v>0</v>
      </c>
      <c r="H7" s="5">
        <v>0.1048</v>
      </c>
      <c r="I7" s="5">
        <v>10.48</v>
      </c>
    </row>
    <row r="8" spans="1:9" x14ac:dyDescent="0.2">
      <c r="A8">
        <v>7</v>
      </c>
      <c r="B8">
        <v>100</v>
      </c>
      <c r="C8" t="s">
        <v>110</v>
      </c>
      <c r="D8" t="s">
        <v>294</v>
      </c>
      <c r="F8">
        <v>100</v>
      </c>
      <c r="G8">
        <v>0</v>
      </c>
      <c r="H8" s="5">
        <v>0.34499999999999997</v>
      </c>
      <c r="I8" s="5">
        <v>34.5</v>
      </c>
    </row>
    <row r="9" spans="1:9" x14ac:dyDescent="0.2">
      <c r="A9">
        <v>8</v>
      </c>
      <c r="B9">
        <v>10</v>
      </c>
      <c r="C9" t="s">
        <v>115</v>
      </c>
      <c r="D9" t="s">
        <v>293</v>
      </c>
      <c r="F9">
        <v>10</v>
      </c>
      <c r="G9">
        <v>0</v>
      </c>
      <c r="H9" s="5">
        <v>1.401</v>
      </c>
      <c r="I9" s="5">
        <v>14.01</v>
      </c>
    </row>
    <row r="10" spans="1:9" x14ac:dyDescent="0.2">
      <c r="A10">
        <v>9</v>
      </c>
      <c r="B10">
        <v>10</v>
      </c>
      <c r="C10" t="s">
        <v>118</v>
      </c>
      <c r="D10" t="s">
        <v>292</v>
      </c>
      <c r="F10">
        <v>10</v>
      </c>
      <c r="G10">
        <v>0</v>
      </c>
      <c r="H10" s="5">
        <v>0.45400000000000001</v>
      </c>
      <c r="I10" s="5">
        <v>4.54</v>
      </c>
    </row>
    <row r="11" spans="1:9" x14ac:dyDescent="0.2">
      <c r="A11">
        <v>10</v>
      </c>
      <c r="B11">
        <v>100</v>
      </c>
      <c r="C11" t="s">
        <v>128</v>
      </c>
      <c r="D11" t="s">
        <v>291</v>
      </c>
      <c r="F11">
        <v>100</v>
      </c>
      <c r="G11">
        <v>0</v>
      </c>
      <c r="H11" s="5">
        <v>8.8000000000000005E-3</v>
      </c>
      <c r="I11" s="5">
        <v>0.88</v>
      </c>
    </row>
    <row r="12" spans="1:9" x14ac:dyDescent="0.2">
      <c r="A12">
        <v>11</v>
      </c>
      <c r="B12">
        <v>100</v>
      </c>
      <c r="C12" t="s">
        <v>133</v>
      </c>
      <c r="D12" t="s">
        <v>290</v>
      </c>
      <c r="F12">
        <v>100</v>
      </c>
      <c r="G12">
        <v>0</v>
      </c>
      <c r="H12" s="5">
        <v>8.8000000000000005E-3</v>
      </c>
      <c r="I12" s="5">
        <v>0.88</v>
      </c>
    </row>
    <row r="13" spans="1:9" x14ac:dyDescent="0.2">
      <c r="A13">
        <v>12</v>
      </c>
      <c r="B13">
        <v>100</v>
      </c>
      <c r="C13" t="s">
        <v>136</v>
      </c>
      <c r="D13" t="s">
        <v>289</v>
      </c>
      <c r="F13">
        <v>100</v>
      </c>
      <c r="G13">
        <v>0</v>
      </c>
      <c r="H13" s="5">
        <v>8.8000000000000005E-3</v>
      </c>
      <c r="I13" s="5">
        <v>0.88</v>
      </c>
    </row>
    <row r="14" spans="1:9" x14ac:dyDescent="0.2">
      <c r="A14">
        <v>13</v>
      </c>
      <c r="B14">
        <v>25</v>
      </c>
      <c r="C14" t="s">
        <v>140</v>
      </c>
      <c r="D14" t="s">
        <v>288</v>
      </c>
      <c r="F14">
        <v>25</v>
      </c>
      <c r="G14">
        <v>0</v>
      </c>
      <c r="H14" s="5">
        <v>0.36759999999999998</v>
      </c>
      <c r="I14" s="5">
        <v>9.19</v>
      </c>
    </row>
    <row r="15" spans="1:9" x14ac:dyDescent="0.2">
      <c r="A15">
        <v>14</v>
      </c>
      <c r="B15">
        <v>25</v>
      </c>
      <c r="C15" t="s">
        <v>142</v>
      </c>
      <c r="D15" t="s">
        <v>287</v>
      </c>
      <c r="F15">
        <v>25</v>
      </c>
      <c r="G15">
        <v>0</v>
      </c>
      <c r="H15" s="5">
        <v>0.15160000000000001</v>
      </c>
      <c r="I15" s="5">
        <v>3.79</v>
      </c>
    </row>
    <row r="16" spans="1:9" x14ac:dyDescent="0.2">
      <c r="A16">
        <v>15</v>
      </c>
      <c r="B16">
        <v>25</v>
      </c>
      <c r="C16" t="s">
        <v>145</v>
      </c>
      <c r="D16" t="s">
        <v>286</v>
      </c>
      <c r="F16">
        <v>25</v>
      </c>
      <c r="G16">
        <v>0</v>
      </c>
      <c r="H16" s="5">
        <v>0.83599999999999997</v>
      </c>
      <c r="I16" s="5">
        <v>20.9</v>
      </c>
    </row>
    <row r="17" spans="1:9" x14ac:dyDescent="0.2">
      <c r="A17">
        <v>16</v>
      </c>
      <c r="B17">
        <v>25</v>
      </c>
      <c r="C17" t="s">
        <v>151</v>
      </c>
      <c r="D17" t="s">
        <v>285</v>
      </c>
      <c r="F17">
        <v>25</v>
      </c>
      <c r="G17">
        <v>0</v>
      </c>
      <c r="H17" s="5">
        <v>0.91679999999999995</v>
      </c>
      <c r="I17" s="5">
        <v>22.92</v>
      </c>
    </row>
    <row r="18" spans="1:9" x14ac:dyDescent="0.2">
      <c r="A18">
        <v>17</v>
      </c>
      <c r="B18">
        <v>25</v>
      </c>
      <c r="C18" t="s">
        <v>155</v>
      </c>
      <c r="D18" t="s">
        <v>284</v>
      </c>
      <c r="F18">
        <v>25</v>
      </c>
      <c r="G18">
        <v>0</v>
      </c>
      <c r="H18" s="5">
        <v>0.87560000000000004</v>
      </c>
      <c r="I18" s="5">
        <v>21.89</v>
      </c>
    </row>
    <row r="19" spans="1:9" x14ac:dyDescent="0.2">
      <c r="A19">
        <v>18</v>
      </c>
      <c r="B19">
        <v>100</v>
      </c>
      <c r="C19" t="s">
        <v>158</v>
      </c>
      <c r="D19" t="s">
        <v>283</v>
      </c>
      <c r="F19">
        <v>100</v>
      </c>
      <c r="G19">
        <v>0</v>
      </c>
      <c r="H19" s="5">
        <v>0.1404</v>
      </c>
      <c r="I19" s="5">
        <v>14.04</v>
      </c>
    </row>
    <row r="20" spans="1:9" x14ac:dyDescent="0.2">
      <c r="A20">
        <v>19</v>
      </c>
      <c r="B20">
        <v>10</v>
      </c>
      <c r="C20" t="s">
        <v>173</v>
      </c>
      <c r="D20" t="s">
        <v>174</v>
      </c>
      <c r="F20">
        <v>10</v>
      </c>
      <c r="G20">
        <v>0</v>
      </c>
      <c r="H20" s="5">
        <v>0.379</v>
      </c>
      <c r="I20" s="5">
        <v>3.79</v>
      </c>
    </row>
    <row r="21" spans="1:9" x14ac:dyDescent="0.2">
      <c r="A21">
        <v>20</v>
      </c>
      <c r="B21">
        <v>25</v>
      </c>
      <c r="C21" t="s">
        <v>244</v>
      </c>
      <c r="D21" t="s">
        <v>282</v>
      </c>
      <c r="F21">
        <v>25</v>
      </c>
      <c r="G21">
        <v>0</v>
      </c>
      <c r="H21" s="5">
        <v>0.70399999999999996</v>
      </c>
      <c r="I21" s="5">
        <v>17.600000000000001</v>
      </c>
    </row>
    <row r="22" spans="1:9" x14ac:dyDescent="0.2">
      <c r="A22">
        <v>21</v>
      </c>
      <c r="B22">
        <v>10</v>
      </c>
      <c r="C22" t="s">
        <v>261</v>
      </c>
      <c r="D22" t="s">
        <v>263</v>
      </c>
      <c r="F22">
        <v>10</v>
      </c>
      <c r="G22">
        <v>0</v>
      </c>
      <c r="H22" s="5">
        <v>0.58599999999999997</v>
      </c>
      <c r="I22" s="5">
        <v>5.86</v>
      </c>
    </row>
    <row r="23" spans="1:9" x14ac:dyDescent="0.2">
      <c r="A23">
        <v>22</v>
      </c>
      <c r="B23">
        <v>10</v>
      </c>
      <c r="C23" t="s">
        <v>121</v>
      </c>
      <c r="D23" t="s">
        <v>281</v>
      </c>
      <c r="F23">
        <v>10</v>
      </c>
      <c r="G23">
        <v>0</v>
      </c>
      <c r="H23" s="5">
        <v>0.91100000000000003</v>
      </c>
      <c r="I23" s="5">
        <v>9.11</v>
      </c>
    </row>
    <row r="24" spans="1:9" x14ac:dyDescent="0.2">
      <c r="A24">
        <v>23</v>
      </c>
      <c r="B24">
        <v>25</v>
      </c>
      <c r="C24" t="s">
        <v>125</v>
      </c>
      <c r="D24" t="s">
        <v>280</v>
      </c>
      <c r="F24">
        <v>25</v>
      </c>
      <c r="G24">
        <v>0</v>
      </c>
      <c r="H24" s="5">
        <v>7.5600000000000001E-2</v>
      </c>
      <c r="I24" s="5">
        <v>1.89</v>
      </c>
    </row>
    <row r="25" spans="1:9" x14ac:dyDescent="0.2">
      <c r="A25">
        <v>24</v>
      </c>
      <c r="B25">
        <v>10</v>
      </c>
      <c r="C25" t="s">
        <v>148</v>
      </c>
      <c r="D25" t="s">
        <v>279</v>
      </c>
      <c r="F25">
        <v>10</v>
      </c>
      <c r="G25">
        <v>0</v>
      </c>
      <c r="H25" s="5">
        <v>0.64100000000000001</v>
      </c>
      <c r="I25" s="5">
        <v>6.41</v>
      </c>
    </row>
    <row r="27" spans="1:9" x14ac:dyDescent="0.2">
      <c r="I27" s="5">
        <f>SUM(I2:I26)</f>
        <v>292.02999999999997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workbookViewId="0">
      <selection activeCell="A39" sqref="A39"/>
    </sheetView>
  </sheetViews>
  <sheetFormatPr defaultRowHeight="14.25" x14ac:dyDescent="0.2"/>
  <cols>
    <col min="1" max="1" width="20.5" bestFit="1" customWidth="1"/>
    <col min="2" max="2" width="16.25" customWidth="1"/>
    <col min="3" max="3" width="4.125" customWidth="1"/>
    <col min="4" max="4" width="37.75" customWidth="1"/>
    <col min="5" max="5" width="47.5" bestFit="1" customWidth="1"/>
    <col min="6" max="6" width="43" bestFit="1" customWidth="1"/>
    <col min="7" max="7" width="55.5" customWidth="1"/>
  </cols>
  <sheetData>
    <row r="1" spans="1:12" x14ac:dyDescent="0.2">
      <c r="B1" t="s">
        <v>0</v>
      </c>
      <c r="C1" t="s">
        <v>1</v>
      </c>
    </row>
    <row r="2" spans="1:12" x14ac:dyDescent="0.2">
      <c r="B2" t="s">
        <v>2</v>
      </c>
      <c r="C2" t="s">
        <v>3</v>
      </c>
    </row>
    <row r="3" spans="1:12" x14ac:dyDescent="0.2">
      <c r="B3" t="s">
        <v>4</v>
      </c>
      <c r="C3" s="1">
        <v>43184</v>
      </c>
    </row>
    <row r="4" spans="1:12" x14ac:dyDescent="0.2">
      <c r="B4" t="s">
        <v>5</v>
      </c>
      <c r="C4" s="2">
        <v>43194.57613425926</v>
      </c>
    </row>
    <row r="5" spans="1:12" x14ac:dyDescent="0.2">
      <c r="B5" t="s">
        <v>6</v>
      </c>
      <c r="C5" t="s">
        <v>7</v>
      </c>
    </row>
    <row r="6" spans="1:12" x14ac:dyDescent="0.2">
      <c r="B6" t="s">
        <v>8</v>
      </c>
      <c r="C6" t="s">
        <v>9</v>
      </c>
    </row>
    <row r="7" spans="1:12" x14ac:dyDescent="0.2">
      <c r="B7" t="s">
        <v>10</v>
      </c>
      <c r="C7" t="s">
        <v>11</v>
      </c>
    </row>
    <row r="8" spans="1:12" x14ac:dyDescent="0.2">
      <c r="B8" t="s">
        <v>12</v>
      </c>
      <c r="C8" t="s">
        <v>13</v>
      </c>
      <c r="D8" t="s">
        <v>14</v>
      </c>
    </row>
    <row r="9" spans="1:12" x14ac:dyDescent="0.2">
      <c r="B9" t="s">
        <v>15</v>
      </c>
    </row>
    <row r="10" spans="1:12" x14ac:dyDescent="0.2">
      <c r="B10" t="s">
        <v>16</v>
      </c>
      <c r="C10">
        <v>32</v>
      </c>
    </row>
    <row r="11" spans="1:12" x14ac:dyDescent="0.2">
      <c r="B11" t="s">
        <v>17</v>
      </c>
      <c r="C11">
        <v>25</v>
      </c>
    </row>
    <row r="15" spans="1:12" x14ac:dyDescent="0.2">
      <c r="A15" t="s">
        <v>99</v>
      </c>
      <c r="B15" t="s">
        <v>18</v>
      </c>
      <c r="C15" t="s">
        <v>19</v>
      </c>
      <c r="D15" t="s">
        <v>20</v>
      </c>
      <c r="E15" t="s">
        <v>101</v>
      </c>
      <c r="F15" t="s">
        <v>102</v>
      </c>
      <c r="G15" t="s">
        <v>21</v>
      </c>
      <c r="H15" t="s">
        <v>22</v>
      </c>
      <c r="I15" t="s">
        <v>23</v>
      </c>
      <c r="J15" t="s">
        <v>24</v>
      </c>
      <c r="K15" t="s">
        <v>25</v>
      </c>
      <c r="L15" t="s">
        <v>26</v>
      </c>
    </row>
    <row r="16" spans="1:12" x14ac:dyDescent="0.2">
      <c r="A16" s="3" t="s">
        <v>100</v>
      </c>
      <c r="B16" t="s">
        <v>27</v>
      </c>
      <c r="C16">
        <v>0</v>
      </c>
      <c r="D16" t="s">
        <v>28</v>
      </c>
      <c r="E16" s="3" t="s">
        <v>100</v>
      </c>
      <c r="F16" s="3" t="s">
        <v>100</v>
      </c>
      <c r="G16" t="s">
        <v>29</v>
      </c>
      <c r="I16" t="s">
        <v>30</v>
      </c>
      <c r="J16" t="s">
        <v>31</v>
      </c>
      <c r="K16" t="s">
        <v>31</v>
      </c>
      <c r="L16" t="s">
        <v>31</v>
      </c>
    </row>
    <row r="17" spans="1:12" x14ac:dyDescent="0.2">
      <c r="A17" t="s">
        <v>103</v>
      </c>
      <c r="B17" t="s">
        <v>32</v>
      </c>
      <c r="C17">
        <v>1</v>
      </c>
      <c r="D17" t="s">
        <v>98</v>
      </c>
      <c r="E17" t="s">
        <v>104</v>
      </c>
      <c r="F17" t="s">
        <v>105</v>
      </c>
      <c r="G17" t="s">
        <v>33</v>
      </c>
      <c r="I17" t="s">
        <v>34</v>
      </c>
      <c r="J17" t="s">
        <v>31</v>
      </c>
      <c r="K17" t="s">
        <v>31</v>
      </c>
      <c r="L17" t="s">
        <v>31</v>
      </c>
    </row>
    <row r="18" spans="1:12" x14ac:dyDescent="0.2">
      <c r="A18" t="s">
        <v>106</v>
      </c>
      <c r="B18" t="s">
        <v>35</v>
      </c>
      <c r="C18">
        <v>2</v>
      </c>
      <c r="D18" t="s">
        <v>36</v>
      </c>
      <c r="E18" t="s">
        <v>107</v>
      </c>
      <c r="F18" t="s">
        <v>108</v>
      </c>
      <c r="G18" t="s">
        <v>37</v>
      </c>
      <c r="I18" t="s">
        <v>31</v>
      </c>
      <c r="J18" t="s">
        <v>31</v>
      </c>
      <c r="K18" t="s">
        <v>31</v>
      </c>
      <c r="L18" t="s">
        <v>31</v>
      </c>
    </row>
    <row r="19" spans="1:12" x14ac:dyDescent="0.2">
      <c r="A19" t="s">
        <v>110</v>
      </c>
      <c r="B19" t="s">
        <v>109</v>
      </c>
      <c r="C19">
        <v>2</v>
      </c>
      <c r="D19" t="s">
        <v>38</v>
      </c>
      <c r="E19" t="s">
        <v>111</v>
      </c>
      <c r="F19" t="s">
        <v>112</v>
      </c>
      <c r="G19" t="s">
        <v>39</v>
      </c>
      <c r="I19" t="s">
        <v>40</v>
      </c>
      <c r="J19" t="s">
        <v>41</v>
      </c>
      <c r="K19" t="s">
        <v>42</v>
      </c>
      <c r="L19" t="s">
        <v>31</v>
      </c>
    </row>
    <row r="20" spans="1:12" x14ac:dyDescent="0.2">
      <c r="A20" t="s">
        <v>115</v>
      </c>
      <c r="B20" t="s">
        <v>113</v>
      </c>
      <c r="C20">
        <v>2</v>
      </c>
      <c r="D20" t="s">
        <v>114</v>
      </c>
      <c r="E20" t="s">
        <v>116</v>
      </c>
      <c r="F20" t="s">
        <v>117</v>
      </c>
      <c r="G20" t="s">
        <v>43</v>
      </c>
      <c r="I20" t="s">
        <v>44</v>
      </c>
      <c r="J20" t="s">
        <v>31</v>
      </c>
      <c r="K20" t="s">
        <v>31</v>
      </c>
      <c r="L20" t="s">
        <v>31</v>
      </c>
    </row>
    <row r="21" spans="1:12" x14ac:dyDescent="0.2">
      <c r="A21" s="3" t="s">
        <v>100</v>
      </c>
      <c r="B21" t="s">
        <v>45</v>
      </c>
      <c r="C21">
        <v>0</v>
      </c>
      <c r="D21" t="s">
        <v>46</v>
      </c>
      <c r="E21" s="3" t="s">
        <v>100</v>
      </c>
      <c r="F21" s="3" t="s">
        <v>100</v>
      </c>
      <c r="G21" t="s">
        <v>47</v>
      </c>
      <c r="I21" t="s">
        <v>30</v>
      </c>
      <c r="J21" t="s">
        <v>31</v>
      </c>
      <c r="K21" t="s">
        <v>31</v>
      </c>
      <c r="L21" t="s">
        <v>31</v>
      </c>
    </row>
    <row r="22" spans="1:12" x14ac:dyDescent="0.2">
      <c r="A22" t="s">
        <v>118</v>
      </c>
      <c r="B22" t="s">
        <v>48</v>
      </c>
      <c r="C22">
        <v>1</v>
      </c>
      <c r="D22" t="s">
        <v>49</v>
      </c>
      <c r="E22" t="s">
        <v>120</v>
      </c>
      <c r="F22" t="s">
        <v>119</v>
      </c>
      <c r="G22" t="s">
        <v>50</v>
      </c>
      <c r="I22" t="s">
        <v>30</v>
      </c>
      <c r="J22" t="s">
        <v>31</v>
      </c>
      <c r="K22" t="s">
        <v>31</v>
      </c>
      <c r="L22" t="s">
        <v>31</v>
      </c>
    </row>
    <row r="23" spans="1:12" x14ac:dyDescent="0.2">
      <c r="A23" t="s">
        <v>121</v>
      </c>
      <c r="B23" t="s">
        <v>51</v>
      </c>
      <c r="C23">
        <v>1</v>
      </c>
      <c r="D23" t="s">
        <v>52</v>
      </c>
      <c r="E23" t="s">
        <v>122</v>
      </c>
      <c r="F23" t="s">
        <v>123</v>
      </c>
      <c r="G23" t="s">
        <v>53</v>
      </c>
      <c r="I23" t="s">
        <v>30</v>
      </c>
      <c r="J23" t="s">
        <v>31</v>
      </c>
      <c r="K23" t="s">
        <v>31</v>
      </c>
      <c r="L23" t="s">
        <v>31</v>
      </c>
    </row>
    <row r="24" spans="1:12" x14ac:dyDescent="0.2">
      <c r="A24" t="s">
        <v>125</v>
      </c>
      <c r="B24" t="s">
        <v>124</v>
      </c>
      <c r="C24">
        <f>1+2+3</f>
        <v>6</v>
      </c>
      <c r="D24" t="s">
        <v>124</v>
      </c>
      <c r="E24" t="s">
        <v>126</v>
      </c>
      <c r="F24" t="s">
        <v>127</v>
      </c>
    </row>
    <row r="25" spans="1:12" x14ac:dyDescent="0.2">
      <c r="B25" t="s">
        <v>54</v>
      </c>
      <c r="C25">
        <v>0</v>
      </c>
      <c r="D25" t="s">
        <v>55</v>
      </c>
      <c r="G25" t="s">
        <v>56</v>
      </c>
      <c r="I25" t="s">
        <v>31</v>
      </c>
      <c r="J25" t="s">
        <v>31</v>
      </c>
      <c r="K25" t="s">
        <v>31</v>
      </c>
      <c r="L25" t="s">
        <v>30</v>
      </c>
    </row>
    <row r="26" spans="1:12" x14ac:dyDescent="0.2">
      <c r="B26" t="s">
        <v>57</v>
      </c>
      <c r="C26">
        <v>0</v>
      </c>
      <c r="D26" t="s">
        <v>58</v>
      </c>
      <c r="G26" t="s">
        <v>56</v>
      </c>
      <c r="I26" t="s">
        <v>31</v>
      </c>
      <c r="J26" t="s">
        <v>31</v>
      </c>
      <c r="K26" t="s">
        <v>31</v>
      </c>
      <c r="L26" t="s">
        <v>30</v>
      </c>
    </row>
    <row r="27" spans="1:12" x14ac:dyDescent="0.2">
      <c r="B27" t="s">
        <v>59</v>
      </c>
      <c r="C27">
        <v>0</v>
      </c>
      <c r="D27" t="s">
        <v>60</v>
      </c>
      <c r="G27" t="s">
        <v>56</v>
      </c>
      <c r="I27" t="s">
        <v>31</v>
      </c>
      <c r="J27" t="s">
        <v>31</v>
      </c>
      <c r="K27" t="s">
        <v>31</v>
      </c>
      <c r="L27" t="s">
        <v>30</v>
      </c>
    </row>
    <row r="28" spans="1:12" x14ac:dyDescent="0.2">
      <c r="A28" t="s">
        <v>121</v>
      </c>
      <c r="B28" t="s">
        <v>61</v>
      </c>
      <c r="C28">
        <v>1</v>
      </c>
      <c r="D28" t="s">
        <v>62</v>
      </c>
      <c r="E28" t="s">
        <v>122</v>
      </c>
      <c r="F28" t="s">
        <v>123</v>
      </c>
      <c r="G28" t="s">
        <v>63</v>
      </c>
      <c r="I28" t="s">
        <v>30</v>
      </c>
      <c r="J28" t="s">
        <v>31</v>
      </c>
      <c r="K28" t="s">
        <v>31</v>
      </c>
      <c r="L28" t="s">
        <v>31</v>
      </c>
    </row>
    <row r="29" spans="1:12" x14ac:dyDescent="0.2">
      <c r="B29" t="s">
        <v>64</v>
      </c>
      <c r="C29">
        <v>0</v>
      </c>
      <c r="D29" t="s">
        <v>65</v>
      </c>
      <c r="G29" t="s">
        <v>66</v>
      </c>
      <c r="I29" t="s">
        <v>31</v>
      </c>
      <c r="J29" t="s">
        <v>31</v>
      </c>
      <c r="K29" t="s">
        <v>31</v>
      </c>
      <c r="L29" t="s">
        <v>30</v>
      </c>
    </row>
    <row r="30" spans="1:12" x14ac:dyDescent="0.2">
      <c r="B30" t="s">
        <v>67</v>
      </c>
      <c r="C30">
        <v>0</v>
      </c>
      <c r="D30" t="s">
        <v>68</v>
      </c>
      <c r="G30" t="s">
        <v>56</v>
      </c>
      <c r="I30" t="s">
        <v>31</v>
      </c>
      <c r="J30" t="s">
        <v>31</v>
      </c>
      <c r="K30" t="s">
        <v>31</v>
      </c>
      <c r="L30" t="s">
        <v>30</v>
      </c>
    </row>
    <row r="31" spans="1:12" x14ac:dyDescent="0.2">
      <c r="B31" t="s">
        <v>69</v>
      </c>
      <c r="C31">
        <v>0</v>
      </c>
      <c r="D31" t="s">
        <v>70</v>
      </c>
      <c r="G31" t="s">
        <v>66</v>
      </c>
      <c r="I31" t="s">
        <v>31</v>
      </c>
      <c r="J31" t="s">
        <v>31</v>
      </c>
      <c r="K31" t="s">
        <v>31</v>
      </c>
      <c r="L31" t="s">
        <v>30</v>
      </c>
    </row>
    <row r="32" spans="1:12" x14ac:dyDescent="0.2">
      <c r="B32" t="s">
        <v>71</v>
      </c>
      <c r="C32">
        <v>0</v>
      </c>
      <c r="D32" t="s">
        <v>72</v>
      </c>
      <c r="G32" t="s">
        <v>66</v>
      </c>
      <c r="I32" t="s">
        <v>31</v>
      </c>
      <c r="J32" t="s">
        <v>31</v>
      </c>
      <c r="K32" t="s">
        <v>31</v>
      </c>
      <c r="L32" t="s">
        <v>30</v>
      </c>
    </row>
    <row r="33" spans="1:12" x14ac:dyDescent="0.2">
      <c r="A33" t="s">
        <v>128</v>
      </c>
      <c r="B33" t="s">
        <v>73</v>
      </c>
      <c r="C33">
        <v>4</v>
      </c>
      <c r="D33" t="s">
        <v>74</v>
      </c>
      <c r="E33" t="s">
        <v>129</v>
      </c>
      <c r="F33" t="s">
        <v>130</v>
      </c>
      <c r="G33" t="s">
        <v>75</v>
      </c>
      <c r="I33" t="s">
        <v>31</v>
      </c>
      <c r="J33" t="s">
        <v>31</v>
      </c>
      <c r="K33" t="s">
        <v>31</v>
      </c>
      <c r="L33" t="s">
        <v>31</v>
      </c>
    </row>
    <row r="34" spans="1:12" x14ac:dyDescent="0.2">
      <c r="A34" t="s">
        <v>136</v>
      </c>
      <c r="B34" t="s">
        <v>76</v>
      </c>
      <c r="C34">
        <v>4</v>
      </c>
      <c r="D34" t="s">
        <v>77</v>
      </c>
      <c r="E34" t="s">
        <v>137</v>
      </c>
      <c r="F34" t="s">
        <v>138</v>
      </c>
      <c r="G34" t="s">
        <v>75</v>
      </c>
      <c r="I34" t="s">
        <v>31</v>
      </c>
      <c r="J34" t="s">
        <v>31</v>
      </c>
      <c r="K34" t="s">
        <v>31</v>
      </c>
      <c r="L34" t="s">
        <v>31</v>
      </c>
    </row>
    <row r="35" spans="1:12" x14ac:dyDescent="0.2">
      <c r="A35" t="s">
        <v>133</v>
      </c>
      <c r="B35" t="s">
        <v>131</v>
      </c>
      <c r="C35">
        <v>2</v>
      </c>
      <c r="D35" t="s">
        <v>132</v>
      </c>
      <c r="E35" t="s">
        <v>134</v>
      </c>
      <c r="F35" t="s">
        <v>135</v>
      </c>
    </row>
    <row r="36" spans="1:12" x14ac:dyDescent="0.2">
      <c r="A36" t="s">
        <v>140</v>
      </c>
      <c r="B36" t="s">
        <v>78</v>
      </c>
      <c r="C36">
        <v>1</v>
      </c>
      <c r="D36" t="s">
        <v>79</v>
      </c>
      <c r="E36" t="s">
        <v>139</v>
      </c>
      <c r="F36" t="s">
        <v>141</v>
      </c>
      <c r="G36" t="s">
        <v>80</v>
      </c>
      <c r="I36" t="s">
        <v>81</v>
      </c>
      <c r="J36" t="s">
        <v>31</v>
      </c>
      <c r="K36" t="s">
        <v>31</v>
      </c>
      <c r="L36" t="s">
        <v>31</v>
      </c>
    </row>
    <row r="37" spans="1:12" x14ac:dyDescent="0.2">
      <c r="A37" t="s">
        <v>142</v>
      </c>
      <c r="B37" t="s">
        <v>82</v>
      </c>
      <c r="C37">
        <v>1</v>
      </c>
      <c r="D37" t="s">
        <v>83</v>
      </c>
      <c r="E37" t="s">
        <v>143</v>
      </c>
      <c r="F37" t="s">
        <v>144</v>
      </c>
      <c r="G37" t="s">
        <v>84</v>
      </c>
      <c r="I37" t="s">
        <v>85</v>
      </c>
      <c r="J37" t="s">
        <v>31</v>
      </c>
      <c r="K37" t="s">
        <v>31</v>
      </c>
      <c r="L37" t="s">
        <v>31</v>
      </c>
    </row>
    <row r="38" spans="1:12" x14ac:dyDescent="0.2">
      <c r="A38" t="s">
        <v>145</v>
      </c>
      <c r="B38" t="s">
        <v>86</v>
      </c>
      <c r="C38">
        <v>1</v>
      </c>
      <c r="D38" t="s">
        <v>87</v>
      </c>
      <c r="E38" t="s">
        <v>146</v>
      </c>
      <c r="F38" t="s">
        <v>147</v>
      </c>
      <c r="G38" t="s">
        <v>88</v>
      </c>
      <c r="I38" t="s">
        <v>31</v>
      </c>
      <c r="J38" t="s">
        <v>31</v>
      </c>
      <c r="K38" t="s">
        <v>31</v>
      </c>
      <c r="L38" t="s">
        <v>31</v>
      </c>
    </row>
    <row r="39" spans="1:12" x14ac:dyDescent="0.2">
      <c r="A39" t="s">
        <v>148</v>
      </c>
      <c r="B39" t="s">
        <v>89</v>
      </c>
      <c r="C39">
        <v>1</v>
      </c>
      <c r="D39" t="s">
        <v>90</v>
      </c>
      <c r="E39" t="s">
        <v>149</v>
      </c>
      <c r="F39" t="s">
        <v>150</v>
      </c>
      <c r="G39" t="s">
        <v>91</v>
      </c>
      <c r="I39" t="s">
        <v>92</v>
      </c>
      <c r="J39" t="s">
        <v>31</v>
      </c>
      <c r="K39" t="s">
        <v>31</v>
      </c>
      <c r="L39" t="s">
        <v>31</v>
      </c>
    </row>
    <row r="40" spans="1:12" x14ac:dyDescent="0.2">
      <c r="A40" t="s">
        <v>151</v>
      </c>
      <c r="B40" t="s">
        <v>93</v>
      </c>
      <c r="C40">
        <v>1</v>
      </c>
      <c r="D40" t="s">
        <v>94</v>
      </c>
      <c r="E40" t="s">
        <v>152</v>
      </c>
      <c r="F40" s="3" t="s">
        <v>100</v>
      </c>
      <c r="G40" t="s">
        <v>95</v>
      </c>
      <c r="I40" t="s">
        <v>31</v>
      </c>
      <c r="J40" t="s">
        <v>31</v>
      </c>
      <c r="K40" t="s">
        <v>31</v>
      </c>
      <c r="L40" t="s">
        <v>31</v>
      </c>
    </row>
    <row r="41" spans="1:12" x14ac:dyDescent="0.2">
      <c r="A41" t="s">
        <v>155</v>
      </c>
      <c r="B41" t="s">
        <v>153</v>
      </c>
      <c r="C41">
        <v>1</v>
      </c>
      <c r="D41" t="s">
        <v>154</v>
      </c>
      <c r="E41" t="s">
        <v>156</v>
      </c>
      <c r="F41" s="3" t="s">
        <v>100</v>
      </c>
    </row>
    <row r="42" spans="1:12" x14ac:dyDescent="0.2">
      <c r="A42" t="s">
        <v>158</v>
      </c>
      <c r="B42" t="s">
        <v>157</v>
      </c>
      <c r="C42">
        <v>1</v>
      </c>
      <c r="D42" t="s">
        <v>157</v>
      </c>
      <c r="E42" t="s">
        <v>159</v>
      </c>
      <c r="F42" t="s">
        <v>160</v>
      </c>
    </row>
    <row r="45" spans="1:12" x14ac:dyDescent="0.2">
      <c r="B45" t="s">
        <v>96</v>
      </c>
    </row>
    <row r="46" spans="1:12" x14ac:dyDescent="0.2">
      <c r="B46" t="s">
        <v>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5" sqref="A25"/>
    </sheetView>
  </sheetViews>
  <sheetFormatPr defaultRowHeight="14.25" x14ac:dyDescent="0.2"/>
  <cols>
    <col min="1" max="1" width="20.5" bestFit="1" customWidth="1"/>
    <col min="2" max="2" width="27" customWidth="1"/>
    <col min="3" max="3" width="4.375" customWidth="1"/>
    <col min="4" max="4" width="19.75" customWidth="1"/>
    <col min="5" max="5" width="47.5" bestFit="1" customWidth="1"/>
    <col min="6" max="6" width="29.875" bestFit="1" customWidth="1"/>
  </cols>
  <sheetData>
    <row r="1" spans="1:19" x14ac:dyDescent="0.2">
      <c r="B1" t="s">
        <v>0</v>
      </c>
      <c r="C1" t="s">
        <v>217</v>
      </c>
    </row>
    <row r="2" spans="1:19" x14ac:dyDescent="0.2">
      <c r="B2" t="s">
        <v>2</v>
      </c>
      <c r="C2" t="s">
        <v>216</v>
      </c>
    </row>
    <row r="3" spans="1:19" x14ac:dyDescent="0.2">
      <c r="B3" t="s">
        <v>4</v>
      </c>
      <c r="C3" s="1">
        <v>43186</v>
      </c>
    </row>
    <row r="4" spans="1:19" x14ac:dyDescent="0.2">
      <c r="B4" t="s">
        <v>5</v>
      </c>
      <c r="C4" s="2">
        <v>43194.582013888888</v>
      </c>
    </row>
    <row r="5" spans="1:19" x14ac:dyDescent="0.2">
      <c r="B5" t="s">
        <v>6</v>
      </c>
      <c r="C5" t="s">
        <v>7</v>
      </c>
    </row>
    <row r="6" spans="1:19" x14ac:dyDescent="0.2">
      <c r="B6" t="s">
        <v>8</v>
      </c>
      <c r="C6" t="s">
        <v>215</v>
      </c>
    </row>
    <row r="7" spans="1:19" x14ac:dyDescent="0.2">
      <c r="B7" t="s">
        <v>10</v>
      </c>
      <c r="C7" t="s">
        <v>214</v>
      </c>
    </row>
    <row r="8" spans="1:19" x14ac:dyDescent="0.2">
      <c r="B8" t="s">
        <v>12</v>
      </c>
    </row>
    <row r="9" spans="1:19" x14ac:dyDescent="0.2">
      <c r="B9" t="s">
        <v>15</v>
      </c>
    </row>
    <row r="10" spans="1:19" x14ac:dyDescent="0.2">
      <c r="B10" t="s">
        <v>16</v>
      </c>
      <c r="C10">
        <v>42</v>
      </c>
    </row>
    <row r="11" spans="1:19" x14ac:dyDescent="0.2">
      <c r="B11" t="s">
        <v>17</v>
      </c>
      <c r="C11">
        <v>12</v>
      </c>
    </row>
    <row r="15" spans="1:19" x14ac:dyDescent="0.2">
      <c r="A15" t="s">
        <v>99</v>
      </c>
      <c r="B15" t="s">
        <v>18</v>
      </c>
      <c r="C15" t="s">
        <v>19</v>
      </c>
      <c r="D15" t="s">
        <v>20</v>
      </c>
      <c r="E15" t="s">
        <v>101</v>
      </c>
      <c r="F15" t="s">
        <v>102</v>
      </c>
      <c r="G15" t="s">
        <v>21</v>
      </c>
      <c r="H15" t="s">
        <v>22</v>
      </c>
      <c r="I15" t="s">
        <v>213</v>
      </c>
      <c r="J15" t="s">
        <v>212</v>
      </c>
      <c r="K15" t="s">
        <v>211</v>
      </c>
      <c r="L15" t="s">
        <v>210</v>
      </c>
      <c r="M15" t="s">
        <v>209</v>
      </c>
      <c r="N15" t="s">
        <v>208</v>
      </c>
      <c r="O15" t="s">
        <v>23</v>
      </c>
      <c r="P15" t="s">
        <v>207</v>
      </c>
      <c r="Q15" t="s">
        <v>206</v>
      </c>
      <c r="R15" t="s">
        <v>26</v>
      </c>
      <c r="S15" t="s">
        <v>205</v>
      </c>
    </row>
    <row r="16" spans="1:19" x14ac:dyDescent="0.2">
      <c r="A16" s="3" t="s">
        <v>100</v>
      </c>
      <c r="B16" t="s">
        <v>204</v>
      </c>
      <c r="C16">
        <v>1</v>
      </c>
      <c r="D16" t="s">
        <v>203</v>
      </c>
      <c r="E16" s="3" t="s">
        <v>100</v>
      </c>
      <c r="F16" s="3" t="s">
        <v>100</v>
      </c>
      <c r="G16" t="s">
        <v>202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30</v>
      </c>
      <c r="P16" t="s">
        <v>31</v>
      </c>
      <c r="Q16" t="s">
        <v>31</v>
      </c>
      <c r="R16" t="s">
        <v>31</v>
      </c>
      <c r="S16" t="s">
        <v>31</v>
      </c>
    </row>
    <row r="17" spans="1:19" x14ac:dyDescent="0.2">
      <c r="A17" t="s">
        <v>103</v>
      </c>
      <c r="B17" t="s">
        <v>201</v>
      </c>
      <c r="C17">
        <v>2</v>
      </c>
      <c r="D17" t="s">
        <v>200</v>
      </c>
      <c r="E17" t="s">
        <v>104</v>
      </c>
      <c r="F17" t="s">
        <v>105</v>
      </c>
      <c r="G17" t="s">
        <v>33</v>
      </c>
      <c r="I17" t="s">
        <v>31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 t="s">
        <v>31</v>
      </c>
      <c r="S17" t="s">
        <v>31</v>
      </c>
    </row>
    <row r="18" spans="1:19" x14ac:dyDescent="0.2">
      <c r="A18" s="3" t="s">
        <v>100</v>
      </c>
      <c r="B18" t="s">
        <v>199</v>
      </c>
      <c r="C18">
        <v>0</v>
      </c>
      <c r="D18" t="s">
        <v>198</v>
      </c>
      <c r="E18" s="3" t="s">
        <v>100</v>
      </c>
      <c r="F18" s="3" t="s">
        <v>100</v>
      </c>
      <c r="G18" t="s">
        <v>56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31</v>
      </c>
      <c r="Q18" t="s">
        <v>31</v>
      </c>
      <c r="R18" t="s">
        <v>30</v>
      </c>
      <c r="S18" t="s">
        <v>31</v>
      </c>
    </row>
    <row r="19" spans="1:19" x14ac:dyDescent="0.2">
      <c r="A19" t="s">
        <v>106</v>
      </c>
      <c r="B19" t="s">
        <v>197</v>
      </c>
      <c r="C19">
        <v>8</v>
      </c>
      <c r="D19" t="s">
        <v>189</v>
      </c>
      <c r="E19" t="s">
        <v>107</v>
      </c>
      <c r="F19" t="s">
        <v>108</v>
      </c>
      <c r="G19" t="s">
        <v>196</v>
      </c>
      <c r="H19" t="s">
        <v>194</v>
      </c>
      <c r="I19" t="s">
        <v>195</v>
      </c>
      <c r="J19" t="s">
        <v>194</v>
      </c>
      <c r="K19" t="s">
        <v>193</v>
      </c>
      <c r="L19" t="s">
        <v>192</v>
      </c>
      <c r="M19" t="s">
        <v>191</v>
      </c>
      <c r="N19" t="s">
        <v>190</v>
      </c>
      <c r="O19" t="s">
        <v>31</v>
      </c>
      <c r="P19" t="s">
        <v>189</v>
      </c>
      <c r="Q19" t="s">
        <v>188</v>
      </c>
      <c r="R19" t="s">
        <v>31</v>
      </c>
      <c r="S19" t="s">
        <v>169</v>
      </c>
    </row>
    <row r="20" spans="1:19" x14ac:dyDescent="0.2">
      <c r="A20" t="s">
        <v>218</v>
      </c>
      <c r="B20" t="s">
        <v>187</v>
      </c>
      <c r="C20">
        <v>8</v>
      </c>
      <c r="D20" t="s">
        <v>184</v>
      </c>
      <c r="E20" t="s">
        <v>219</v>
      </c>
      <c r="F20" t="s">
        <v>220</v>
      </c>
      <c r="G20" t="s">
        <v>186</v>
      </c>
      <c r="I20" t="s">
        <v>31</v>
      </c>
      <c r="J20" t="s">
        <v>31</v>
      </c>
      <c r="K20" t="s">
        <v>31</v>
      </c>
      <c r="L20" t="s">
        <v>31</v>
      </c>
      <c r="M20" t="s">
        <v>31</v>
      </c>
      <c r="N20" t="s">
        <v>31</v>
      </c>
      <c r="O20" t="s">
        <v>30</v>
      </c>
      <c r="P20" t="s">
        <v>31</v>
      </c>
      <c r="Q20" t="s">
        <v>31</v>
      </c>
      <c r="R20" t="s">
        <v>31</v>
      </c>
      <c r="S20" t="s">
        <v>31</v>
      </c>
    </row>
    <row r="21" spans="1:19" x14ac:dyDescent="0.2">
      <c r="A21" t="s">
        <v>110</v>
      </c>
      <c r="B21" t="s">
        <v>185</v>
      </c>
      <c r="C21">
        <v>2</v>
      </c>
      <c r="D21" t="s">
        <v>184</v>
      </c>
      <c r="E21" t="s">
        <v>111</v>
      </c>
      <c r="F21" t="s">
        <v>112</v>
      </c>
      <c r="G21" t="s">
        <v>183</v>
      </c>
      <c r="I21" t="s">
        <v>31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30</v>
      </c>
      <c r="P21" t="s">
        <v>31</v>
      </c>
      <c r="Q21" t="s">
        <v>31</v>
      </c>
      <c r="R21" t="s">
        <v>31</v>
      </c>
      <c r="S21" t="s">
        <v>31</v>
      </c>
    </row>
    <row r="22" spans="1:19" x14ac:dyDescent="0.2">
      <c r="A22" t="s">
        <v>125</v>
      </c>
      <c r="B22" t="s">
        <v>124</v>
      </c>
      <c r="C22">
        <f>1+2+3</f>
        <v>6</v>
      </c>
      <c r="E22" t="s">
        <v>126</v>
      </c>
      <c r="F22" t="s">
        <v>127</v>
      </c>
    </row>
    <row r="23" spans="1:19" x14ac:dyDescent="0.2">
      <c r="A23" t="s">
        <v>133</v>
      </c>
      <c r="B23" t="s">
        <v>73</v>
      </c>
      <c r="C23">
        <v>4</v>
      </c>
      <c r="D23" t="s">
        <v>182</v>
      </c>
      <c r="E23" t="s">
        <v>134</v>
      </c>
      <c r="F23" t="s">
        <v>135</v>
      </c>
      <c r="G23" t="s">
        <v>75</v>
      </c>
      <c r="I23" t="s">
        <v>31</v>
      </c>
      <c r="J23" t="s">
        <v>31</v>
      </c>
      <c r="K23" t="s">
        <v>31</v>
      </c>
      <c r="L23" t="s">
        <v>31</v>
      </c>
      <c r="M23" t="s">
        <v>31</v>
      </c>
      <c r="N23" t="s">
        <v>31</v>
      </c>
      <c r="O23" t="s">
        <v>31</v>
      </c>
      <c r="P23" t="s">
        <v>31</v>
      </c>
      <c r="Q23" t="s">
        <v>31</v>
      </c>
      <c r="R23" t="s">
        <v>31</v>
      </c>
      <c r="S23" t="s">
        <v>31</v>
      </c>
    </row>
    <row r="24" spans="1:19" x14ac:dyDescent="0.2">
      <c r="A24" t="s">
        <v>136</v>
      </c>
      <c r="B24" t="s">
        <v>181</v>
      </c>
      <c r="C24">
        <v>6</v>
      </c>
      <c r="D24" t="s">
        <v>180</v>
      </c>
      <c r="E24" t="s">
        <v>137</v>
      </c>
      <c r="F24" t="s">
        <v>138</v>
      </c>
      <c r="G24" t="s">
        <v>75</v>
      </c>
      <c r="I24" t="s">
        <v>31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31</v>
      </c>
      <c r="P24" t="s">
        <v>31</v>
      </c>
      <c r="Q24" t="s">
        <v>31</v>
      </c>
      <c r="R24" t="s">
        <v>31</v>
      </c>
      <c r="S24" t="s">
        <v>31</v>
      </c>
    </row>
    <row r="25" spans="1:19" x14ac:dyDescent="0.2">
      <c r="A25" t="s">
        <v>173</v>
      </c>
      <c r="B25" t="s">
        <v>179</v>
      </c>
      <c r="C25">
        <v>1</v>
      </c>
      <c r="D25" t="s">
        <v>171</v>
      </c>
      <c r="E25" t="s">
        <v>221</v>
      </c>
      <c r="F25" t="s">
        <v>222</v>
      </c>
      <c r="G25" t="s">
        <v>178</v>
      </c>
      <c r="H25" t="s">
        <v>176</v>
      </c>
      <c r="I25" t="s">
        <v>177</v>
      </c>
      <c r="J25" t="s">
        <v>176</v>
      </c>
      <c r="K25" t="s">
        <v>175</v>
      </c>
      <c r="L25" t="s">
        <v>174</v>
      </c>
      <c r="M25" t="s">
        <v>173</v>
      </c>
      <c r="N25" t="s">
        <v>172</v>
      </c>
      <c r="O25" t="s">
        <v>31</v>
      </c>
      <c r="P25" t="s">
        <v>171</v>
      </c>
      <c r="Q25" t="s">
        <v>170</v>
      </c>
      <c r="R25" t="s">
        <v>31</v>
      </c>
      <c r="S25" t="s">
        <v>169</v>
      </c>
    </row>
    <row r="26" spans="1:19" x14ac:dyDescent="0.2">
      <c r="A26" t="s">
        <v>151</v>
      </c>
      <c r="B26" t="s">
        <v>168</v>
      </c>
      <c r="C26">
        <v>2</v>
      </c>
      <c r="D26" t="s">
        <v>94</v>
      </c>
      <c r="E26" t="s">
        <v>152</v>
      </c>
      <c r="F26" s="3" t="s">
        <v>100</v>
      </c>
      <c r="G26" t="s">
        <v>167</v>
      </c>
      <c r="I26" t="s">
        <v>31</v>
      </c>
      <c r="J26" t="s">
        <v>31</v>
      </c>
      <c r="K26" t="s">
        <v>31</v>
      </c>
      <c r="L26" t="s">
        <v>31</v>
      </c>
      <c r="M26" t="s">
        <v>31</v>
      </c>
      <c r="N26" t="s">
        <v>31</v>
      </c>
      <c r="O26" t="s">
        <v>31</v>
      </c>
      <c r="P26" t="s">
        <v>31</v>
      </c>
      <c r="Q26" t="s">
        <v>31</v>
      </c>
      <c r="R26" t="s">
        <v>31</v>
      </c>
      <c r="S26" t="s">
        <v>31</v>
      </c>
    </row>
    <row r="27" spans="1:19" x14ac:dyDescent="0.2">
      <c r="A27" t="s">
        <v>155</v>
      </c>
      <c r="B27" t="s">
        <v>153</v>
      </c>
      <c r="C27">
        <v>2</v>
      </c>
      <c r="D27" t="s">
        <v>154</v>
      </c>
      <c r="E27" t="s">
        <v>156</v>
      </c>
      <c r="F27" s="3" t="s">
        <v>100</v>
      </c>
    </row>
    <row r="28" spans="1:19" x14ac:dyDescent="0.2">
      <c r="A28" t="s">
        <v>158</v>
      </c>
      <c r="B28" t="s">
        <v>157</v>
      </c>
      <c r="C28">
        <v>2</v>
      </c>
      <c r="E28" t="s">
        <v>159</v>
      </c>
      <c r="F28" t="s">
        <v>160</v>
      </c>
    </row>
    <row r="29" spans="1:19" x14ac:dyDescent="0.2">
      <c r="A29" s="3" t="s">
        <v>100</v>
      </c>
      <c r="B29" t="s">
        <v>166</v>
      </c>
      <c r="C29">
        <v>0</v>
      </c>
      <c r="D29" t="s">
        <v>165</v>
      </c>
      <c r="E29" s="3" t="s">
        <v>100</v>
      </c>
      <c r="F29" s="3" t="s">
        <v>100</v>
      </c>
      <c r="G29" t="s">
        <v>66</v>
      </c>
      <c r="I29" t="s">
        <v>31</v>
      </c>
      <c r="J29" t="s">
        <v>31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30</v>
      </c>
      <c r="S29" t="s">
        <v>31</v>
      </c>
    </row>
    <row r="30" spans="1:19" x14ac:dyDescent="0.2">
      <c r="A30" s="3" t="s">
        <v>100</v>
      </c>
      <c r="B30" t="s">
        <v>164</v>
      </c>
      <c r="C30">
        <v>0</v>
      </c>
      <c r="D30" t="s">
        <v>163</v>
      </c>
      <c r="E30" s="3" t="s">
        <v>100</v>
      </c>
      <c r="F30" s="3" t="s">
        <v>100</v>
      </c>
      <c r="G30" t="s">
        <v>162</v>
      </c>
      <c r="I30" t="s">
        <v>31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30</v>
      </c>
      <c r="S30" t="s">
        <v>31</v>
      </c>
    </row>
    <row r="35" spans="2:2" x14ac:dyDescent="0.2">
      <c r="B35" t="s">
        <v>96</v>
      </c>
    </row>
    <row r="36" spans="2:2" x14ac:dyDescent="0.2">
      <c r="B36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29" sqref="D29"/>
    </sheetView>
  </sheetViews>
  <sheetFormatPr defaultRowHeight="14.25" x14ac:dyDescent="0.2"/>
  <cols>
    <col min="1" max="1" width="14.5" bestFit="1" customWidth="1"/>
    <col min="2" max="2" width="19.875" customWidth="1"/>
    <col min="3" max="3" width="4.125" customWidth="1"/>
    <col min="4" max="4" width="27.5" bestFit="1" customWidth="1"/>
    <col min="5" max="5" width="42.75" bestFit="1" customWidth="1"/>
    <col min="6" max="6" width="25.875" bestFit="1" customWidth="1"/>
  </cols>
  <sheetData>
    <row r="1" spans="1:10" x14ac:dyDescent="0.2">
      <c r="B1" t="s">
        <v>0</v>
      </c>
      <c r="C1" t="s">
        <v>242</v>
      </c>
    </row>
    <row r="2" spans="1:10" x14ac:dyDescent="0.2">
      <c r="B2" t="s">
        <v>2</v>
      </c>
      <c r="C2">
        <v>0.2</v>
      </c>
    </row>
    <row r="3" spans="1:10" x14ac:dyDescent="0.2">
      <c r="B3" t="s">
        <v>4</v>
      </c>
      <c r="C3" s="1">
        <v>43194</v>
      </c>
    </row>
    <row r="4" spans="1:10" x14ac:dyDescent="0.2">
      <c r="B4" t="s">
        <v>5</v>
      </c>
      <c r="C4" s="2">
        <v>43194.395405092589</v>
      </c>
    </row>
    <row r="5" spans="1:10" x14ac:dyDescent="0.2">
      <c r="B5" t="s">
        <v>6</v>
      </c>
      <c r="C5" t="s">
        <v>7</v>
      </c>
    </row>
    <row r="6" spans="1:10" x14ac:dyDescent="0.2">
      <c r="B6" t="s">
        <v>8</v>
      </c>
    </row>
    <row r="7" spans="1:10" x14ac:dyDescent="0.2">
      <c r="B7" t="s">
        <v>10</v>
      </c>
    </row>
    <row r="8" spans="1:10" x14ac:dyDescent="0.2">
      <c r="B8" t="s">
        <v>12</v>
      </c>
    </row>
    <row r="9" spans="1:10" x14ac:dyDescent="0.2">
      <c r="B9" t="s">
        <v>15</v>
      </c>
    </row>
    <row r="10" spans="1:10" x14ac:dyDescent="0.2">
      <c r="B10" t="s">
        <v>16</v>
      </c>
      <c r="C10">
        <v>30</v>
      </c>
    </row>
    <row r="11" spans="1:10" x14ac:dyDescent="0.2">
      <c r="B11" t="s">
        <v>17</v>
      </c>
      <c r="C11">
        <v>13</v>
      </c>
    </row>
    <row r="15" spans="1:10" x14ac:dyDescent="0.2">
      <c r="A15" t="s">
        <v>99</v>
      </c>
      <c r="B15" t="s">
        <v>18</v>
      </c>
      <c r="C15" t="s">
        <v>19</v>
      </c>
      <c r="D15" t="s">
        <v>20</v>
      </c>
      <c r="E15" t="s">
        <v>101</v>
      </c>
      <c r="F15" t="s">
        <v>102</v>
      </c>
      <c r="G15" t="s">
        <v>21</v>
      </c>
      <c r="H15" t="s">
        <v>22</v>
      </c>
      <c r="I15" t="s">
        <v>23</v>
      </c>
      <c r="J15" t="s">
        <v>26</v>
      </c>
    </row>
    <row r="16" spans="1:10" x14ac:dyDescent="0.2">
      <c r="A16" s="3" t="s">
        <v>100</v>
      </c>
      <c r="B16" t="s">
        <v>204</v>
      </c>
      <c r="C16">
        <v>1</v>
      </c>
      <c r="D16" t="s">
        <v>241</v>
      </c>
      <c r="E16" s="3" t="s">
        <v>100</v>
      </c>
      <c r="F16" s="3" t="s">
        <v>100</v>
      </c>
      <c r="G16" t="s">
        <v>240</v>
      </c>
      <c r="I16" t="s">
        <v>30</v>
      </c>
      <c r="J16" t="s">
        <v>31</v>
      </c>
    </row>
    <row r="17" spans="1:10" x14ac:dyDescent="0.2">
      <c r="A17" t="s">
        <v>103</v>
      </c>
      <c r="B17" t="s">
        <v>239</v>
      </c>
      <c r="C17">
        <v>5</v>
      </c>
      <c r="D17" t="s">
        <v>238</v>
      </c>
      <c r="E17" t="s">
        <v>104</v>
      </c>
      <c r="F17" t="s">
        <v>105</v>
      </c>
      <c r="G17" t="s">
        <v>33</v>
      </c>
      <c r="I17" t="s">
        <v>31</v>
      </c>
      <c r="J17" t="s">
        <v>31</v>
      </c>
    </row>
    <row r="18" spans="1:10" x14ac:dyDescent="0.2">
      <c r="A18" t="s">
        <v>110</v>
      </c>
      <c r="B18" t="s">
        <v>187</v>
      </c>
      <c r="C18">
        <v>8</v>
      </c>
      <c r="D18" t="s">
        <v>237</v>
      </c>
      <c r="E18" t="s">
        <v>111</v>
      </c>
      <c r="F18" t="s">
        <v>112</v>
      </c>
      <c r="G18" t="s">
        <v>39</v>
      </c>
      <c r="I18" t="s">
        <v>30</v>
      </c>
      <c r="J18" t="s">
        <v>31</v>
      </c>
    </row>
    <row r="19" spans="1:10" x14ac:dyDescent="0.2">
      <c r="A19" t="s">
        <v>121</v>
      </c>
      <c r="B19" t="s">
        <v>236</v>
      </c>
      <c r="C19">
        <v>1</v>
      </c>
      <c r="D19" t="s">
        <v>235</v>
      </c>
      <c r="E19" t="s">
        <v>122</v>
      </c>
      <c r="F19" t="s">
        <v>123</v>
      </c>
      <c r="G19" t="s">
        <v>63</v>
      </c>
      <c r="I19" t="s">
        <v>234</v>
      </c>
      <c r="J19" t="s">
        <v>31</v>
      </c>
    </row>
    <row r="20" spans="1:10" x14ac:dyDescent="0.2">
      <c r="A20" t="s">
        <v>125</v>
      </c>
      <c r="B20" t="s">
        <v>124</v>
      </c>
      <c r="C20">
        <v>3</v>
      </c>
      <c r="E20" t="s">
        <v>126</v>
      </c>
      <c r="F20" t="s">
        <v>127</v>
      </c>
    </row>
    <row r="21" spans="1:10" x14ac:dyDescent="0.2">
      <c r="A21" s="3" t="s">
        <v>100</v>
      </c>
      <c r="B21" t="s">
        <v>51</v>
      </c>
      <c r="C21">
        <v>0</v>
      </c>
      <c r="D21" t="s">
        <v>72</v>
      </c>
      <c r="E21" s="3" t="s">
        <v>100</v>
      </c>
      <c r="F21" s="3" t="s">
        <v>100</v>
      </c>
      <c r="G21" t="s">
        <v>162</v>
      </c>
      <c r="I21" t="s">
        <v>31</v>
      </c>
      <c r="J21" t="s">
        <v>30</v>
      </c>
    </row>
    <row r="22" spans="1:10" x14ac:dyDescent="0.2">
      <c r="A22" s="3" t="s">
        <v>100</v>
      </c>
      <c r="B22" t="s">
        <v>54</v>
      </c>
      <c r="C22">
        <v>0</v>
      </c>
      <c r="D22" t="s">
        <v>70</v>
      </c>
      <c r="E22" s="3" t="s">
        <v>100</v>
      </c>
      <c r="F22" s="3" t="s">
        <v>100</v>
      </c>
      <c r="G22" t="s">
        <v>66</v>
      </c>
      <c r="I22" t="s">
        <v>31</v>
      </c>
      <c r="J22" t="s">
        <v>30</v>
      </c>
    </row>
    <row r="23" spans="1:10" x14ac:dyDescent="0.2">
      <c r="A23" s="3" t="s">
        <v>100</v>
      </c>
      <c r="B23" t="s">
        <v>57</v>
      </c>
      <c r="C23">
        <v>0</v>
      </c>
      <c r="D23" t="s">
        <v>65</v>
      </c>
      <c r="E23" s="3" t="s">
        <v>100</v>
      </c>
      <c r="F23" s="3" t="s">
        <v>100</v>
      </c>
      <c r="G23" t="s">
        <v>66</v>
      </c>
      <c r="I23" t="s">
        <v>31</v>
      </c>
      <c r="J23" t="s">
        <v>30</v>
      </c>
    </row>
    <row r="24" spans="1:10" x14ac:dyDescent="0.2">
      <c r="A24" s="3" t="s">
        <v>100</v>
      </c>
      <c r="B24" t="s">
        <v>59</v>
      </c>
      <c r="C24">
        <v>0</v>
      </c>
      <c r="D24" t="s">
        <v>233</v>
      </c>
      <c r="E24" s="3" t="s">
        <v>100</v>
      </c>
      <c r="F24" s="3" t="s">
        <v>100</v>
      </c>
      <c r="G24" t="s">
        <v>56</v>
      </c>
      <c r="I24" t="s">
        <v>31</v>
      </c>
      <c r="J24" t="s">
        <v>30</v>
      </c>
    </row>
    <row r="25" spans="1:10" x14ac:dyDescent="0.2">
      <c r="A25" s="3" t="s">
        <v>100</v>
      </c>
      <c r="B25" t="s">
        <v>61</v>
      </c>
      <c r="C25">
        <v>0</v>
      </c>
      <c r="D25" t="s">
        <v>232</v>
      </c>
      <c r="E25" s="3" t="s">
        <v>100</v>
      </c>
      <c r="F25" s="3" t="s">
        <v>100</v>
      </c>
      <c r="G25" t="s">
        <v>56</v>
      </c>
      <c r="I25" t="s">
        <v>31</v>
      </c>
      <c r="J25" t="s">
        <v>30</v>
      </c>
    </row>
    <row r="26" spans="1:10" x14ac:dyDescent="0.2">
      <c r="A26" t="s">
        <v>133</v>
      </c>
      <c r="B26" t="s">
        <v>231</v>
      </c>
      <c r="C26">
        <v>2</v>
      </c>
      <c r="D26" t="s">
        <v>230</v>
      </c>
      <c r="E26" t="s">
        <v>134</v>
      </c>
      <c r="F26" t="s">
        <v>135</v>
      </c>
      <c r="G26" t="s">
        <v>75</v>
      </c>
      <c r="I26" t="s">
        <v>31</v>
      </c>
      <c r="J26" t="s">
        <v>31</v>
      </c>
    </row>
    <row r="27" spans="1:10" x14ac:dyDescent="0.2">
      <c r="A27" t="s">
        <v>136</v>
      </c>
      <c r="B27" t="s">
        <v>229</v>
      </c>
      <c r="C27">
        <v>3</v>
      </c>
      <c r="D27" t="s">
        <v>228</v>
      </c>
      <c r="E27" t="s">
        <v>137</v>
      </c>
      <c r="F27" t="s">
        <v>138</v>
      </c>
      <c r="G27" t="s">
        <v>75</v>
      </c>
      <c r="I27" t="s">
        <v>31</v>
      </c>
      <c r="J27" t="s">
        <v>31</v>
      </c>
    </row>
    <row r="28" spans="1:10" x14ac:dyDescent="0.2">
      <c r="A28" t="s">
        <v>244</v>
      </c>
      <c r="B28" t="s">
        <v>227</v>
      </c>
      <c r="C28">
        <v>4</v>
      </c>
      <c r="D28" t="s">
        <v>243</v>
      </c>
      <c r="E28" t="s">
        <v>245</v>
      </c>
      <c r="F28" t="s">
        <v>246</v>
      </c>
      <c r="G28" t="s">
        <v>226</v>
      </c>
      <c r="I28" t="s">
        <v>31</v>
      </c>
      <c r="J28" t="s">
        <v>31</v>
      </c>
    </row>
    <row r="29" spans="1:10" x14ac:dyDescent="0.2">
      <c r="A29" t="s">
        <v>151</v>
      </c>
      <c r="B29" t="s">
        <v>225</v>
      </c>
      <c r="C29">
        <v>1</v>
      </c>
      <c r="D29" t="s">
        <v>94</v>
      </c>
      <c r="E29" t="s">
        <v>152</v>
      </c>
      <c r="F29" s="3" t="s">
        <v>100</v>
      </c>
      <c r="G29" t="s">
        <v>224</v>
      </c>
      <c r="I29" t="s">
        <v>31</v>
      </c>
      <c r="J29" t="s">
        <v>31</v>
      </c>
    </row>
    <row r="30" spans="1:10" x14ac:dyDescent="0.2">
      <c r="A30" t="s">
        <v>155</v>
      </c>
      <c r="B30" t="s">
        <v>153</v>
      </c>
      <c r="C30">
        <v>1</v>
      </c>
      <c r="D30" t="s">
        <v>154</v>
      </c>
      <c r="E30" t="s">
        <v>156</v>
      </c>
      <c r="F30" s="3" t="s">
        <v>100</v>
      </c>
    </row>
    <row r="31" spans="1:10" x14ac:dyDescent="0.2">
      <c r="A31" t="s">
        <v>158</v>
      </c>
      <c r="B31" t="s">
        <v>157</v>
      </c>
      <c r="C31">
        <v>1</v>
      </c>
      <c r="E31" t="s">
        <v>159</v>
      </c>
      <c r="F31" t="s">
        <v>160</v>
      </c>
    </row>
    <row r="34" spans="2:2" x14ac:dyDescent="0.2">
      <c r="B34" t="s">
        <v>96</v>
      </c>
    </row>
    <row r="35" spans="2:2" x14ac:dyDescent="0.2">
      <c r="B3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COST_BREAKDOWN</vt:lpstr>
      <vt:lpstr>2018-04-08T08_01_31</vt:lpstr>
      <vt:lpstr>MIDI_shield_16u2</vt:lpstr>
      <vt:lpstr>DI.DO_Shield_for_Arduino</vt:lpstr>
      <vt:lpstr>MUX_Shield_for_arduino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Shani</dc:creator>
  <cp:lastModifiedBy>Avi Shani</cp:lastModifiedBy>
  <dcterms:created xsi:type="dcterms:W3CDTF">2018-04-08T07:53:44Z</dcterms:created>
  <dcterms:modified xsi:type="dcterms:W3CDTF">2018-04-08T13:03:28Z</dcterms:modified>
</cp:coreProperties>
</file>