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cornell/Desktop/"/>
    </mc:Choice>
  </mc:AlternateContent>
  <xr:revisionPtr revIDLastSave="0" documentId="13_ncr:1_{C4ADC8EF-8206-CE48-BA67-1E8517DC2992}" xr6:coauthVersionLast="33" xr6:coauthVersionMax="33" xr10:uidLastSave="{00000000-0000-0000-0000-000000000000}"/>
  <bookViews>
    <workbookView xWindow="5820" yWindow="4720" windowWidth="31660" windowHeight="18680" tabRatio="500" xr2:uid="{00000000-000D-0000-FFFF-FFFF00000000}"/>
  </bookViews>
  <sheets>
    <sheet name="pwm" sheetId="7" r:id="rId1"/>
    <sheet name="sinepwm" sheetId="1" r:id="rId2"/>
    <sheet name="pwmtable" sheetId="2" r:id="rId3"/>
    <sheet name="include" sheetId="5" r:id="rId4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6" i="2" l="1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7" i="1"/>
  <c r="B9" i="1"/>
  <c r="C17" i="7"/>
  <c r="C19" i="7"/>
  <c r="C20" i="7"/>
  <c r="C23" i="7"/>
  <c r="C25" i="7"/>
  <c r="C26" i="7"/>
  <c r="B4" i="1"/>
  <c r="B6" i="1"/>
  <c r="B11" i="1"/>
  <c r="B15" i="1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C206" i="2"/>
  <c r="E206" i="2"/>
  <c r="D2" i="7"/>
  <c r="J206" i="2"/>
  <c r="C205" i="2"/>
  <c r="E205" i="2"/>
  <c r="J205" i="2"/>
  <c r="C204" i="2"/>
  <c r="E204" i="2"/>
  <c r="J204" i="2"/>
  <c r="C203" i="2"/>
  <c r="E203" i="2"/>
  <c r="J203" i="2"/>
  <c r="C202" i="2"/>
  <c r="E202" i="2"/>
  <c r="J202" i="2"/>
  <c r="C201" i="2"/>
  <c r="E201" i="2"/>
  <c r="J201" i="2"/>
  <c r="C200" i="2"/>
  <c r="E200" i="2"/>
  <c r="J200" i="2"/>
  <c r="C199" i="2"/>
  <c r="E199" i="2"/>
  <c r="J199" i="2"/>
  <c r="C198" i="2"/>
  <c r="E198" i="2"/>
  <c r="J198" i="2"/>
  <c r="C197" i="2"/>
  <c r="E197" i="2"/>
  <c r="J197" i="2"/>
  <c r="C196" i="2"/>
  <c r="E196" i="2"/>
  <c r="J196" i="2"/>
  <c r="C195" i="2"/>
  <c r="E195" i="2"/>
  <c r="J195" i="2"/>
  <c r="C194" i="2"/>
  <c r="E194" i="2"/>
  <c r="J194" i="2"/>
  <c r="C193" i="2"/>
  <c r="E193" i="2"/>
  <c r="J193" i="2"/>
  <c r="C192" i="2"/>
  <c r="E192" i="2"/>
  <c r="J192" i="2"/>
  <c r="C191" i="2"/>
  <c r="E191" i="2"/>
  <c r="J191" i="2"/>
  <c r="C190" i="2"/>
  <c r="E190" i="2"/>
  <c r="J190" i="2"/>
  <c r="C189" i="2"/>
  <c r="E189" i="2"/>
  <c r="J189" i="2"/>
  <c r="C188" i="2"/>
  <c r="E188" i="2"/>
  <c r="J188" i="2"/>
  <c r="C187" i="2"/>
  <c r="E187" i="2"/>
  <c r="J187" i="2"/>
  <c r="C186" i="2"/>
  <c r="E186" i="2"/>
  <c r="J186" i="2"/>
  <c r="C185" i="2"/>
  <c r="E185" i="2"/>
  <c r="J185" i="2"/>
  <c r="C184" i="2"/>
  <c r="E184" i="2"/>
  <c r="J184" i="2"/>
  <c r="C183" i="2"/>
  <c r="E183" i="2"/>
  <c r="J183" i="2"/>
  <c r="C182" i="2"/>
  <c r="E182" i="2"/>
  <c r="J182" i="2"/>
  <c r="C181" i="2"/>
  <c r="E181" i="2"/>
  <c r="J181" i="2"/>
  <c r="C180" i="2"/>
  <c r="E180" i="2"/>
  <c r="J180" i="2"/>
  <c r="C179" i="2"/>
  <c r="E179" i="2"/>
  <c r="J179" i="2"/>
  <c r="C178" i="2"/>
  <c r="E178" i="2"/>
  <c r="J178" i="2"/>
  <c r="C177" i="2"/>
  <c r="E177" i="2"/>
  <c r="J177" i="2"/>
  <c r="C176" i="2"/>
  <c r="E176" i="2"/>
  <c r="J176" i="2"/>
  <c r="C175" i="2"/>
  <c r="E175" i="2"/>
  <c r="J175" i="2"/>
  <c r="C174" i="2"/>
  <c r="E174" i="2"/>
  <c r="J174" i="2"/>
  <c r="C173" i="2"/>
  <c r="E173" i="2"/>
  <c r="J173" i="2"/>
  <c r="C172" i="2"/>
  <c r="E172" i="2"/>
  <c r="J172" i="2"/>
  <c r="C171" i="2"/>
  <c r="E171" i="2"/>
  <c r="J171" i="2"/>
  <c r="C170" i="2"/>
  <c r="E170" i="2"/>
  <c r="J170" i="2"/>
  <c r="C169" i="2"/>
  <c r="E169" i="2"/>
  <c r="J169" i="2"/>
  <c r="C168" i="2"/>
  <c r="E168" i="2"/>
  <c r="J168" i="2"/>
  <c r="C167" i="2"/>
  <c r="E167" i="2"/>
  <c r="J167" i="2"/>
  <c r="C166" i="2"/>
  <c r="E166" i="2"/>
  <c r="J166" i="2"/>
  <c r="C165" i="2"/>
  <c r="E165" i="2"/>
  <c r="J165" i="2"/>
  <c r="C164" i="2"/>
  <c r="E164" i="2"/>
  <c r="J164" i="2"/>
  <c r="C163" i="2"/>
  <c r="E163" i="2"/>
  <c r="J163" i="2"/>
  <c r="C162" i="2"/>
  <c r="E162" i="2"/>
  <c r="J162" i="2"/>
  <c r="C161" i="2"/>
  <c r="E161" i="2"/>
  <c r="J161" i="2"/>
  <c r="C160" i="2"/>
  <c r="E160" i="2"/>
  <c r="J160" i="2"/>
  <c r="C159" i="2"/>
  <c r="E159" i="2"/>
  <c r="J159" i="2"/>
  <c r="C158" i="2"/>
  <c r="E158" i="2"/>
  <c r="J158" i="2"/>
  <c r="C157" i="2"/>
  <c r="E157" i="2"/>
  <c r="J157" i="2"/>
  <c r="C156" i="2"/>
  <c r="E156" i="2"/>
  <c r="J156" i="2"/>
  <c r="C155" i="2"/>
  <c r="E155" i="2"/>
  <c r="J155" i="2"/>
  <c r="C154" i="2"/>
  <c r="E154" i="2"/>
  <c r="J154" i="2"/>
  <c r="C153" i="2"/>
  <c r="E153" i="2"/>
  <c r="J153" i="2"/>
  <c r="C152" i="2"/>
  <c r="E152" i="2"/>
  <c r="J152" i="2"/>
  <c r="C151" i="2"/>
  <c r="E151" i="2"/>
  <c r="J151" i="2"/>
  <c r="C150" i="2"/>
  <c r="E150" i="2"/>
  <c r="J150" i="2"/>
  <c r="C149" i="2"/>
  <c r="E149" i="2"/>
  <c r="J149" i="2"/>
  <c r="C148" i="2"/>
  <c r="E148" i="2"/>
  <c r="J148" i="2"/>
  <c r="C147" i="2"/>
  <c r="E147" i="2"/>
  <c r="J147" i="2"/>
  <c r="C146" i="2"/>
  <c r="E146" i="2"/>
  <c r="J146" i="2"/>
  <c r="C145" i="2"/>
  <c r="E145" i="2"/>
  <c r="J145" i="2"/>
  <c r="C144" i="2"/>
  <c r="E144" i="2"/>
  <c r="J144" i="2"/>
  <c r="C143" i="2"/>
  <c r="E143" i="2"/>
  <c r="J143" i="2"/>
  <c r="C142" i="2"/>
  <c r="E142" i="2"/>
  <c r="J142" i="2"/>
  <c r="C141" i="2"/>
  <c r="E141" i="2"/>
  <c r="J141" i="2"/>
  <c r="C140" i="2"/>
  <c r="E140" i="2"/>
  <c r="J140" i="2"/>
  <c r="C139" i="2"/>
  <c r="E139" i="2"/>
  <c r="J139" i="2"/>
  <c r="C138" i="2"/>
  <c r="E138" i="2"/>
  <c r="J138" i="2"/>
  <c r="C137" i="2"/>
  <c r="E137" i="2"/>
  <c r="J137" i="2"/>
  <c r="C136" i="2"/>
  <c r="E136" i="2"/>
  <c r="J136" i="2"/>
  <c r="C135" i="2"/>
  <c r="E135" i="2"/>
  <c r="J135" i="2"/>
  <c r="C134" i="2"/>
  <c r="E134" i="2"/>
  <c r="J134" i="2"/>
  <c r="C133" i="2"/>
  <c r="E133" i="2"/>
  <c r="J133" i="2"/>
  <c r="C132" i="2"/>
  <c r="E132" i="2"/>
  <c r="J132" i="2"/>
  <c r="C131" i="2"/>
  <c r="E131" i="2"/>
  <c r="J131" i="2"/>
  <c r="C130" i="2"/>
  <c r="E130" i="2"/>
  <c r="J130" i="2"/>
  <c r="C129" i="2"/>
  <c r="E129" i="2"/>
  <c r="J129" i="2"/>
  <c r="C128" i="2"/>
  <c r="E128" i="2"/>
  <c r="J128" i="2"/>
  <c r="C127" i="2"/>
  <c r="E127" i="2"/>
  <c r="J127" i="2"/>
  <c r="C126" i="2"/>
  <c r="E126" i="2"/>
  <c r="J126" i="2"/>
  <c r="C125" i="2"/>
  <c r="E125" i="2"/>
  <c r="J125" i="2"/>
  <c r="C124" i="2"/>
  <c r="E124" i="2"/>
  <c r="J124" i="2"/>
  <c r="C123" i="2"/>
  <c r="E123" i="2"/>
  <c r="J123" i="2"/>
  <c r="C122" i="2"/>
  <c r="E122" i="2"/>
  <c r="J122" i="2"/>
  <c r="C121" i="2"/>
  <c r="E121" i="2"/>
  <c r="J121" i="2"/>
  <c r="C120" i="2"/>
  <c r="E120" i="2"/>
  <c r="J120" i="2"/>
  <c r="C119" i="2"/>
  <c r="E119" i="2"/>
  <c r="J119" i="2"/>
  <c r="C118" i="2"/>
  <c r="E118" i="2"/>
  <c r="J118" i="2"/>
  <c r="C117" i="2"/>
  <c r="E117" i="2"/>
  <c r="J117" i="2"/>
  <c r="C116" i="2"/>
  <c r="E116" i="2"/>
  <c r="J116" i="2"/>
  <c r="C115" i="2"/>
  <c r="E115" i="2"/>
  <c r="J115" i="2"/>
  <c r="C114" i="2"/>
  <c r="E114" i="2"/>
  <c r="J114" i="2"/>
  <c r="C113" i="2"/>
  <c r="E113" i="2"/>
  <c r="J113" i="2"/>
  <c r="C112" i="2"/>
  <c r="E112" i="2"/>
  <c r="J112" i="2"/>
  <c r="C111" i="2"/>
  <c r="E111" i="2"/>
  <c r="J111" i="2"/>
  <c r="C110" i="2"/>
  <c r="E110" i="2"/>
  <c r="J110" i="2"/>
  <c r="C109" i="2"/>
  <c r="E109" i="2"/>
  <c r="J109" i="2"/>
  <c r="C108" i="2"/>
  <c r="E108" i="2"/>
  <c r="J108" i="2"/>
  <c r="C107" i="2"/>
  <c r="E107" i="2"/>
  <c r="J107" i="2"/>
  <c r="C106" i="2"/>
  <c r="E106" i="2"/>
  <c r="J10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C105" i="2"/>
  <c r="E105" i="2"/>
  <c r="J105" i="2"/>
  <c r="C104" i="2"/>
  <c r="E104" i="2"/>
  <c r="J104" i="2"/>
  <c r="C103" i="2"/>
  <c r="E103" i="2"/>
  <c r="J103" i="2"/>
  <c r="C102" i="2"/>
  <c r="E102" i="2"/>
  <c r="J102" i="2"/>
  <c r="C101" i="2"/>
  <c r="E101" i="2"/>
  <c r="J101" i="2"/>
  <c r="C100" i="2"/>
  <c r="E100" i="2"/>
  <c r="J100" i="2"/>
  <c r="C99" i="2"/>
  <c r="E99" i="2"/>
  <c r="J99" i="2"/>
  <c r="C98" i="2"/>
  <c r="E98" i="2"/>
  <c r="J98" i="2"/>
  <c r="C97" i="2"/>
  <c r="E97" i="2"/>
  <c r="J97" i="2"/>
  <c r="C96" i="2"/>
  <c r="E96" i="2"/>
  <c r="J96" i="2"/>
  <c r="C95" i="2"/>
  <c r="E95" i="2"/>
  <c r="J95" i="2"/>
  <c r="C94" i="2"/>
  <c r="E94" i="2"/>
  <c r="J94" i="2"/>
  <c r="C93" i="2"/>
  <c r="E93" i="2"/>
  <c r="J93" i="2"/>
  <c r="C92" i="2"/>
  <c r="E92" i="2"/>
  <c r="J92" i="2"/>
  <c r="C91" i="2"/>
  <c r="E91" i="2"/>
  <c r="J91" i="2"/>
  <c r="C90" i="2"/>
  <c r="E90" i="2"/>
  <c r="J90" i="2"/>
  <c r="C89" i="2"/>
  <c r="E89" i="2"/>
  <c r="J89" i="2"/>
  <c r="C88" i="2"/>
  <c r="E88" i="2"/>
  <c r="J88" i="2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19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M206" i="2"/>
  <c r="N206" i="2"/>
  <c r="I18" i="7"/>
  <c r="L206" i="2"/>
  <c r="F206" i="2"/>
  <c r="H206" i="2"/>
  <c r="G206" i="2"/>
  <c r="D206" i="2"/>
  <c r="M205" i="2"/>
  <c r="N205" i="2"/>
  <c r="L205" i="2"/>
  <c r="F205" i="2"/>
  <c r="H205" i="2"/>
  <c r="G205" i="2"/>
  <c r="D205" i="2"/>
  <c r="M204" i="2"/>
  <c r="N204" i="2"/>
  <c r="L204" i="2"/>
  <c r="F204" i="2"/>
  <c r="H204" i="2"/>
  <c r="G204" i="2"/>
  <c r="D204" i="2"/>
  <c r="M203" i="2"/>
  <c r="N203" i="2"/>
  <c r="L203" i="2"/>
  <c r="F203" i="2"/>
  <c r="H203" i="2"/>
  <c r="G203" i="2"/>
  <c r="D203" i="2"/>
  <c r="M202" i="2"/>
  <c r="N202" i="2"/>
  <c r="L202" i="2"/>
  <c r="F202" i="2"/>
  <c r="H202" i="2"/>
  <c r="G202" i="2"/>
  <c r="D202" i="2"/>
  <c r="M201" i="2"/>
  <c r="N201" i="2"/>
  <c r="L201" i="2"/>
  <c r="F201" i="2"/>
  <c r="H201" i="2"/>
  <c r="G201" i="2"/>
  <c r="D201" i="2"/>
  <c r="M200" i="2"/>
  <c r="N200" i="2"/>
  <c r="L200" i="2"/>
  <c r="F200" i="2"/>
  <c r="H200" i="2"/>
  <c r="G200" i="2"/>
  <c r="D200" i="2"/>
  <c r="M199" i="2"/>
  <c r="N199" i="2"/>
  <c r="L199" i="2"/>
  <c r="F199" i="2"/>
  <c r="H199" i="2"/>
  <c r="G199" i="2"/>
  <c r="D199" i="2"/>
  <c r="M198" i="2"/>
  <c r="N198" i="2"/>
  <c r="L198" i="2"/>
  <c r="F198" i="2"/>
  <c r="H198" i="2"/>
  <c r="G198" i="2"/>
  <c r="D198" i="2"/>
  <c r="M197" i="2"/>
  <c r="N197" i="2"/>
  <c r="L197" i="2"/>
  <c r="F197" i="2"/>
  <c r="H197" i="2"/>
  <c r="G197" i="2"/>
  <c r="D197" i="2"/>
  <c r="M196" i="2"/>
  <c r="N196" i="2"/>
  <c r="L196" i="2"/>
  <c r="F196" i="2"/>
  <c r="H196" i="2"/>
  <c r="G196" i="2"/>
  <c r="D196" i="2"/>
  <c r="M195" i="2"/>
  <c r="N195" i="2"/>
  <c r="L195" i="2"/>
  <c r="F195" i="2"/>
  <c r="H195" i="2"/>
  <c r="G195" i="2"/>
  <c r="D195" i="2"/>
  <c r="M194" i="2"/>
  <c r="N194" i="2"/>
  <c r="L194" i="2"/>
  <c r="F194" i="2"/>
  <c r="H194" i="2"/>
  <c r="G194" i="2"/>
  <c r="D194" i="2"/>
  <c r="M193" i="2"/>
  <c r="N193" i="2"/>
  <c r="L193" i="2"/>
  <c r="F193" i="2"/>
  <c r="H193" i="2"/>
  <c r="G193" i="2"/>
  <c r="D193" i="2"/>
  <c r="M192" i="2"/>
  <c r="N192" i="2"/>
  <c r="L192" i="2"/>
  <c r="F192" i="2"/>
  <c r="H192" i="2"/>
  <c r="G192" i="2"/>
  <c r="D192" i="2"/>
  <c r="M191" i="2"/>
  <c r="N191" i="2"/>
  <c r="L191" i="2"/>
  <c r="F191" i="2"/>
  <c r="H191" i="2"/>
  <c r="G191" i="2"/>
  <c r="D191" i="2"/>
  <c r="M190" i="2"/>
  <c r="N190" i="2"/>
  <c r="L190" i="2"/>
  <c r="F190" i="2"/>
  <c r="H190" i="2"/>
  <c r="G190" i="2"/>
  <c r="D190" i="2"/>
  <c r="M189" i="2"/>
  <c r="N189" i="2"/>
  <c r="L189" i="2"/>
  <c r="F189" i="2"/>
  <c r="H189" i="2"/>
  <c r="G189" i="2"/>
  <c r="D189" i="2"/>
  <c r="M188" i="2"/>
  <c r="N188" i="2"/>
  <c r="L188" i="2"/>
  <c r="F188" i="2"/>
  <c r="H188" i="2"/>
  <c r="G188" i="2"/>
  <c r="D188" i="2"/>
  <c r="M187" i="2"/>
  <c r="N187" i="2"/>
  <c r="L187" i="2"/>
  <c r="F187" i="2"/>
  <c r="H187" i="2"/>
  <c r="G187" i="2"/>
  <c r="D187" i="2"/>
  <c r="M186" i="2"/>
  <c r="N186" i="2"/>
  <c r="L186" i="2"/>
  <c r="F186" i="2"/>
  <c r="H186" i="2"/>
  <c r="G186" i="2"/>
  <c r="D186" i="2"/>
  <c r="M185" i="2"/>
  <c r="N185" i="2"/>
  <c r="L185" i="2"/>
  <c r="F185" i="2"/>
  <c r="H185" i="2"/>
  <c r="G185" i="2"/>
  <c r="D185" i="2"/>
  <c r="M184" i="2"/>
  <c r="N184" i="2"/>
  <c r="L184" i="2"/>
  <c r="F184" i="2"/>
  <c r="H184" i="2"/>
  <c r="G184" i="2"/>
  <c r="D184" i="2"/>
  <c r="M183" i="2"/>
  <c r="N183" i="2"/>
  <c r="L183" i="2"/>
  <c r="F183" i="2"/>
  <c r="H183" i="2"/>
  <c r="G183" i="2"/>
  <c r="D183" i="2"/>
  <c r="M182" i="2"/>
  <c r="N182" i="2"/>
  <c r="L182" i="2"/>
  <c r="F182" i="2"/>
  <c r="H182" i="2"/>
  <c r="G182" i="2"/>
  <c r="D182" i="2"/>
  <c r="M181" i="2"/>
  <c r="N181" i="2"/>
  <c r="L181" i="2"/>
  <c r="F181" i="2"/>
  <c r="H181" i="2"/>
  <c r="G181" i="2"/>
  <c r="D181" i="2"/>
  <c r="M180" i="2"/>
  <c r="N180" i="2"/>
  <c r="L180" i="2"/>
  <c r="F180" i="2"/>
  <c r="H180" i="2"/>
  <c r="G180" i="2"/>
  <c r="D180" i="2"/>
  <c r="M179" i="2"/>
  <c r="N179" i="2"/>
  <c r="L179" i="2"/>
  <c r="F179" i="2"/>
  <c r="H179" i="2"/>
  <c r="G179" i="2"/>
  <c r="D179" i="2"/>
  <c r="M178" i="2"/>
  <c r="N178" i="2"/>
  <c r="L178" i="2"/>
  <c r="F178" i="2"/>
  <c r="H178" i="2"/>
  <c r="G178" i="2"/>
  <c r="D178" i="2"/>
  <c r="M177" i="2"/>
  <c r="N177" i="2"/>
  <c r="L177" i="2"/>
  <c r="F177" i="2"/>
  <c r="H177" i="2"/>
  <c r="G177" i="2"/>
  <c r="D177" i="2"/>
  <c r="M176" i="2"/>
  <c r="N176" i="2"/>
  <c r="L176" i="2"/>
  <c r="F176" i="2"/>
  <c r="H176" i="2"/>
  <c r="G176" i="2"/>
  <c r="D176" i="2"/>
  <c r="M175" i="2"/>
  <c r="N175" i="2"/>
  <c r="L175" i="2"/>
  <c r="F175" i="2"/>
  <c r="H175" i="2"/>
  <c r="G175" i="2"/>
  <c r="D175" i="2"/>
  <c r="M174" i="2"/>
  <c r="N174" i="2"/>
  <c r="L174" i="2"/>
  <c r="F174" i="2"/>
  <c r="H174" i="2"/>
  <c r="G174" i="2"/>
  <c r="D174" i="2"/>
  <c r="M173" i="2"/>
  <c r="N173" i="2"/>
  <c r="L173" i="2"/>
  <c r="F173" i="2"/>
  <c r="H173" i="2"/>
  <c r="G173" i="2"/>
  <c r="D173" i="2"/>
  <c r="M172" i="2"/>
  <c r="N172" i="2"/>
  <c r="L172" i="2"/>
  <c r="F172" i="2"/>
  <c r="H172" i="2"/>
  <c r="G172" i="2"/>
  <c r="D172" i="2"/>
  <c r="M171" i="2"/>
  <c r="N171" i="2"/>
  <c r="L171" i="2"/>
  <c r="F171" i="2"/>
  <c r="H171" i="2"/>
  <c r="G171" i="2"/>
  <c r="D171" i="2"/>
  <c r="B10" i="1"/>
  <c r="C7" i="1"/>
  <c r="C5" i="1"/>
  <c r="D5" i="1"/>
  <c r="C9" i="1"/>
  <c r="D9" i="1"/>
  <c r="C8" i="1"/>
  <c r="B8" i="1"/>
  <c r="D8" i="1"/>
  <c r="D7" i="1"/>
  <c r="E2" i="7"/>
  <c r="C87" i="2"/>
  <c r="E87" i="2"/>
  <c r="J87" i="2"/>
  <c r="C86" i="2"/>
  <c r="E86" i="2"/>
  <c r="J86" i="2"/>
  <c r="C85" i="2"/>
  <c r="E85" i="2"/>
  <c r="J85" i="2"/>
  <c r="C84" i="2"/>
  <c r="E84" i="2"/>
  <c r="J84" i="2"/>
  <c r="C83" i="2"/>
  <c r="E83" i="2"/>
  <c r="J83" i="2"/>
  <c r="C82" i="2"/>
  <c r="E82" i="2"/>
  <c r="J82" i="2"/>
  <c r="C81" i="2"/>
  <c r="E81" i="2"/>
  <c r="J81" i="2"/>
  <c r="C80" i="2"/>
  <c r="E80" i="2"/>
  <c r="J80" i="2"/>
  <c r="C79" i="2"/>
  <c r="E79" i="2"/>
  <c r="J79" i="2"/>
  <c r="C78" i="2"/>
  <c r="E78" i="2"/>
  <c r="J78" i="2"/>
  <c r="C77" i="2"/>
  <c r="E77" i="2"/>
  <c r="J77" i="2"/>
  <c r="C76" i="2"/>
  <c r="E76" i="2"/>
  <c r="J76" i="2"/>
  <c r="C75" i="2"/>
  <c r="E75" i="2"/>
  <c r="J75" i="2"/>
  <c r="C74" i="2"/>
  <c r="E74" i="2"/>
  <c r="J74" i="2"/>
  <c r="C73" i="2"/>
  <c r="E73" i="2"/>
  <c r="J73" i="2"/>
  <c r="C72" i="2"/>
  <c r="E72" i="2"/>
  <c r="J72" i="2"/>
  <c r="C71" i="2"/>
  <c r="E71" i="2"/>
  <c r="J71" i="2"/>
  <c r="C70" i="2"/>
  <c r="E70" i="2"/>
  <c r="J70" i="2"/>
  <c r="C69" i="2"/>
  <c r="E69" i="2"/>
  <c r="J69" i="2"/>
  <c r="C68" i="2"/>
  <c r="E68" i="2"/>
  <c r="J68" i="2"/>
  <c r="C67" i="2"/>
  <c r="E67" i="2"/>
  <c r="J67" i="2"/>
  <c r="C66" i="2"/>
  <c r="E66" i="2"/>
  <c r="J66" i="2"/>
  <c r="C65" i="2"/>
  <c r="E65" i="2"/>
  <c r="J65" i="2"/>
  <c r="C64" i="2"/>
  <c r="E64" i="2"/>
  <c r="J64" i="2"/>
  <c r="C63" i="2"/>
  <c r="E63" i="2"/>
  <c r="J63" i="2"/>
  <c r="C62" i="2"/>
  <c r="E62" i="2"/>
  <c r="J62" i="2"/>
  <c r="C61" i="2"/>
  <c r="E61" i="2"/>
  <c r="J61" i="2"/>
  <c r="C60" i="2"/>
  <c r="E60" i="2"/>
  <c r="J60" i="2"/>
  <c r="C59" i="2"/>
  <c r="E59" i="2"/>
  <c r="J59" i="2"/>
  <c r="C58" i="2"/>
  <c r="E58" i="2"/>
  <c r="J58" i="2"/>
  <c r="C57" i="2"/>
  <c r="E57" i="2"/>
  <c r="J57" i="2"/>
  <c r="C56" i="2"/>
  <c r="E56" i="2"/>
  <c r="J56" i="2"/>
  <c r="C55" i="2"/>
  <c r="E55" i="2"/>
  <c r="J55" i="2"/>
  <c r="C54" i="2"/>
  <c r="E54" i="2"/>
  <c r="J54" i="2"/>
  <c r="C53" i="2"/>
  <c r="E53" i="2"/>
  <c r="J53" i="2"/>
  <c r="C52" i="2"/>
  <c r="E52" i="2"/>
  <c r="J52" i="2"/>
  <c r="C51" i="2"/>
  <c r="E51" i="2"/>
  <c r="J51" i="2"/>
  <c r="C50" i="2"/>
  <c r="E50" i="2"/>
  <c r="J50" i="2"/>
  <c r="C49" i="2"/>
  <c r="E49" i="2"/>
  <c r="J49" i="2"/>
  <c r="C48" i="2"/>
  <c r="E48" i="2"/>
  <c r="J48" i="2"/>
  <c r="C47" i="2"/>
  <c r="E47" i="2"/>
  <c r="J47" i="2"/>
  <c r="C46" i="2"/>
  <c r="E46" i="2"/>
  <c r="J46" i="2"/>
  <c r="C45" i="2"/>
  <c r="E45" i="2"/>
  <c r="J45" i="2"/>
  <c r="C44" i="2"/>
  <c r="E44" i="2"/>
  <c r="J44" i="2"/>
  <c r="C43" i="2"/>
  <c r="E43" i="2"/>
  <c r="J43" i="2"/>
  <c r="C42" i="2"/>
  <c r="E42" i="2"/>
  <c r="J42" i="2"/>
  <c r="C41" i="2"/>
  <c r="E41" i="2"/>
  <c r="J41" i="2"/>
  <c r="C40" i="2"/>
  <c r="E40" i="2"/>
  <c r="J40" i="2"/>
  <c r="C39" i="2"/>
  <c r="E39" i="2"/>
  <c r="J39" i="2"/>
  <c r="C38" i="2"/>
  <c r="E38" i="2"/>
  <c r="J38" i="2"/>
  <c r="C37" i="2"/>
  <c r="E37" i="2"/>
  <c r="J37" i="2"/>
  <c r="C36" i="2"/>
  <c r="E36" i="2"/>
  <c r="J36" i="2"/>
  <c r="C35" i="2"/>
  <c r="E35" i="2"/>
  <c r="J35" i="2"/>
  <c r="C34" i="2"/>
  <c r="E34" i="2"/>
  <c r="J34" i="2"/>
  <c r="C33" i="2"/>
  <c r="E33" i="2"/>
  <c r="J33" i="2"/>
  <c r="C32" i="2"/>
  <c r="E32" i="2"/>
  <c r="J32" i="2"/>
  <c r="C31" i="2"/>
  <c r="E31" i="2"/>
  <c r="J31" i="2"/>
  <c r="C30" i="2"/>
  <c r="E30" i="2"/>
  <c r="J30" i="2"/>
  <c r="C29" i="2"/>
  <c r="E29" i="2"/>
  <c r="J29" i="2"/>
  <c r="C28" i="2"/>
  <c r="E28" i="2"/>
  <c r="J28" i="2"/>
  <c r="C27" i="2"/>
  <c r="E27" i="2"/>
  <c r="J27" i="2"/>
  <c r="C26" i="2"/>
  <c r="E26" i="2"/>
  <c r="J26" i="2"/>
  <c r="C25" i="2"/>
  <c r="E25" i="2"/>
  <c r="J25" i="2"/>
  <c r="C24" i="2"/>
  <c r="E24" i="2"/>
  <c r="J24" i="2"/>
  <c r="C23" i="2"/>
  <c r="E23" i="2"/>
  <c r="J23" i="2"/>
  <c r="C22" i="2"/>
  <c r="E22" i="2"/>
  <c r="J22" i="2"/>
  <c r="C21" i="2"/>
  <c r="E21" i="2"/>
  <c r="J21" i="2"/>
  <c r="C20" i="2"/>
  <c r="E20" i="2"/>
  <c r="J20" i="2"/>
  <c r="C19" i="2"/>
  <c r="E19" i="2"/>
  <c r="J19" i="2"/>
  <c r="C18" i="2"/>
  <c r="E18" i="2"/>
  <c r="J18" i="2"/>
  <c r="C17" i="2"/>
  <c r="E17" i="2"/>
  <c r="J17" i="2"/>
  <c r="C16" i="2"/>
  <c r="E16" i="2"/>
  <c r="J16" i="2"/>
  <c r="C15" i="2"/>
  <c r="E15" i="2"/>
  <c r="J15" i="2"/>
  <c r="C14" i="2"/>
  <c r="E14" i="2"/>
  <c r="J14" i="2"/>
  <c r="C13" i="2"/>
  <c r="E13" i="2"/>
  <c r="J13" i="2"/>
  <c r="C12" i="2"/>
  <c r="E12" i="2"/>
  <c r="J12" i="2"/>
  <c r="C11" i="2"/>
  <c r="E11" i="2"/>
  <c r="J11" i="2"/>
  <c r="C10" i="2"/>
  <c r="E10" i="2"/>
  <c r="J10" i="2"/>
  <c r="C9" i="2"/>
  <c r="E9" i="2"/>
  <c r="J9" i="2"/>
  <c r="C8" i="2"/>
  <c r="E8" i="2"/>
  <c r="J8" i="2"/>
  <c r="C7" i="2"/>
  <c r="E7" i="2"/>
  <c r="J7" i="2"/>
  <c r="C6" i="2"/>
  <c r="E6" i="2"/>
  <c r="J6" i="2"/>
  <c r="C5" i="2"/>
  <c r="E5" i="2"/>
  <c r="J5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M5" i="2"/>
  <c r="L5" i="2"/>
  <c r="L6" i="2"/>
  <c r="M6" i="2"/>
  <c r="I26" i="7"/>
  <c r="I20" i="7"/>
  <c r="I22" i="7"/>
  <c r="F19" i="7"/>
  <c r="F20" i="7"/>
  <c r="F23" i="7"/>
  <c r="F25" i="7"/>
  <c r="F26" i="7"/>
  <c r="E19" i="7"/>
  <c r="E20" i="7"/>
  <c r="E23" i="7"/>
  <c r="E25" i="7"/>
  <c r="E26" i="7"/>
  <c r="D19" i="7"/>
  <c r="D20" i="7"/>
  <c r="D23" i="7"/>
  <c r="D25" i="7"/>
  <c r="D26" i="7"/>
  <c r="I25" i="7"/>
  <c r="I24" i="7"/>
  <c r="I23" i="7"/>
  <c r="F21" i="7"/>
  <c r="E21" i="7"/>
  <c r="D21" i="7"/>
  <c r="C21" i="7"/>
  <c r="I19" i="7"/>
  <c r="E7" i="7"/>
  <c r="E8" i="7"/>
  <c r="E9" i="7"/>
  <c r="E13" i="7"/>
  <c r="E14" i="7"/>
  <c r="D7" i="7"/>
  <c r="D8" i="7"/>
  <c r="D11" i="7"/>
  <c r="D13" i="7"/>
  <c r="D14" i="7"/>
  <c r="L7" i="7"/>
  <c r="L8" i="7"/>
  <c r="L9" i="7"/>
  <c r="L10" i="7"/>
  <c r="K7" i="7"/>
  <c r="K8" i="7"/>
  <c r="K9" i="7"/>
  <c r="K10" i="7"/>
  <c r="J7" i="7"/>
  <c r="J8" i="7"/>
  <c r="J9" i="7"/>
  <c r="J10" i="7"/>
  <c r="I7" i="7"/>
  <c r="I8" i="7"/>
  <c r="I9" i="7"/>
  <c r="I10" i="7"/>
  <c r="D9" i="7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1" i="5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F170" i="2"/>
  <c r="H170" i="2"/>
  <c r="G170" i="2"/>
  <c r="F169" i="2"/>
  <c r="H169" i="2"/>
  <c r="G169" i="2"/>
  <c r="F168" i="2"/>
  <c r="H168" i="2"/>
  <c r="G168" i="2"/>
  <c r="F167" i="2"/>
  <c r="H167" i="2"/>
  <c r="G167" i="2"/>
  <c r="F166" i="2"/>
  <c r="H166" i="2"/>
  <c r="G166" i="2"/>
  <c r="F165" i="2"/>
  <c r="H165" i="2"/>
  <c r="G165" i="2"/>
  <c r="F164" i="2"/>
  <c r="H164" i="2"/>
  <c r="G164" i="2"/>
  <c r="F163" i="2"/>
  <c r="H163" i="2"/>
  <c r="G163" i="2"/>
  <c r="F162" i="2"/>
  <c r="H162" i="2"/>
  <c r="G162" i="2"/>
  <c r="F161" i="2"/>
  <c r="H161" i="2"/>
  <c r="G161" i="2"/>
  <c r="F160" i="2"/>
  <c r="H160" i="2"/>
  <c r="G160" i="2"/>
  <c r="F159" i="2"/>
  <c r="H159" i="2"/>
  <c r="G159" i="2"/>
  <c r="F158" i="2"/>
  <c r="H158" i="2"/>
  <c r="G158" i="2"/>
  <c r="F157" i="2"/>
  <c r="H157" i="2"/>
  <c r="G157" i="2"/>
  <c r="F156" i="2"/>
  <c r="H156" i="2"/>
  <c r="G156" i="2"/>
  <c r="F155" i="2"/>
  <c r="H155" i="2"/>
  <c r="G155" i="2"/>
  <c r="F154" i="2"/>
  <c r="H154" i="2"/>
  <c r="G154" i="2"/>
  <c r="F153" i="2"/>
  <c r="H153" i="2"/>
  <c r="G153" i="2"/>
  <c r="F152" i="2"/>
  <c r="H152" i="2"/>
  <c r="G152" i="2"/>
  <c r="F151" i="2"/>
  <c r="H151" i="2"/>
  <c r="G151" i="2"/>
  <c r="F150" i="2"/>
  <c r="H150" i="2"/>
  <c r="G150" i="2"/>
  <c r="F149" i="2"/>
  <c r="H149" i="2"/>
  <c r="G149" i="2"/>
  <c r="F148" i="2"/>
  <c r="H148" i="2"/>
  <c r="G148" i="2"/>
  <c r="F147" i="2"/>
  <c r="H147" i="2"/>
  <c r="G147" i="2"/>
  <c r="F146" i="2"/>
  <c r="H146" i="2"/>
  <c r="G146" i="2"/>
  <c r="F145" i="2"/>
  <c r="H145" i="2"/>
  <c r="G145" i="2"/>
  <c r="F144" i="2"/>
  <c r="H144" i="2"/>
  <c r="G144" i="2"/>
  <c r="F143" i="2"/>
  <c r="H143" i="2"/>
  <c r="G143" i="2"/>
  <c r="F142" i="2"/>
  <c r="H142" i="2"/>
  <c r="G142" i="2"/>
  <c r="F141" i="2"/>
  <c r="H141" i="2"/>
  <c r="G141" i="2"/>
  <c r="F140" i="2"/>
  <c r="H140" i="2"/>
  <c r="G140" i="2"/>
  <c r="F139" i="2"/>
  <c r="H139" i="2"/>
  <c r="G139" i="2"/>
  <c r="F138" i="2"/>
  <c r="H138" i="2"/>
  <c r="G138" i="2"/>
  <c r="F137" i="2"/>
  <c r="H137" i="2"/>
  <c r="G137" i="2"/>
  <c r="F136" i="2"/>
  <c r="H136" i="2"/>
  <c r="G136" i="2"/>
  <c r="F135" i="2"/>
  <c r="H135" i="2"/>
  <c r="G135" i="2"/>
  <c r="F134" i="2"/>
  <c r="H134" i="2"/>
  <c r="G134" i="2"/>
  <c r="F133" i="2"/>
  <c r="H133" i="2"/>
  <c r="G133" i="2"/>
  <c r="F132" i="2"/>
  <c r="H132" i="2"/>
  <c r="G132" i="2"/>
  <c r="F131" i="2"/>
  <c r="H131" i="2"/>
  <c r="G131" i="2"/>
  <c r="F130" i="2"/>
  <c r="H130" i="2"/>
  <c r="G130" i="2"/>
  <c r="F129" i="2"/>
  <c r="H129" i="2"/>
  <c r="G129" i="2"/>
  <c r="F128" i="2"/>
  <c r="H128" i="2"/>
  <c r="G128" i="2"/>
  <c r="F127" i="2"/>
  <c r="H127" i="2"/>
  <c r="G127" i="2"/>
  <c r="F126" i="2"/>
  <c r="H126" i="2"/>
  <c r="G126" i="2"/>
  <c r="F125" i="2"/>
  <c r="H125" i="2"/>
  <c r="G125" i="2"/>
  <c r="F124" i="2"/>
  <c r="H124" i="2"/>
  <c r="G124" i="2"/>
  <c r="F123" i="2"/>
  <c r="H123" i="2"/>
  <c r="G123" i="2"/>
  <c r="F122" i="2"/>
  <c r="H122" i="2"/>
  <c r="G122" i="2"/>
  <c r="F121" i="2"/>
  <c r="H121" i="2"/>
  <c r="G121" i="2"/>
  <c r="F120" i="2"/>
  <c r="H120" i="2"/>
  <c r="G120" i="2"/>
  <c r="F119" i="2"/>
  <c r="H119" i="2"/>
  <c r="G119" i="2"/>
  <c r="F118" i="2"/>
  <c r="H118" i="2"/>
  <c r="G118" i="2"/>
  <c r="F117" i="2"/>
  <c r="H117" i="2"/>
  <c r="G117" i="2"/>
  <c r="F116" i="2"/>
  <c r="H116" i="2"/>
  <c r="G116" i="2"/>
  <c r="F115" i="2"/>
  <c r="H115" i="2"/>
  <c r="G115" i="2"/>
  <c r="F114" i="2"/>
  <c r="H114" i="2"/>
  <c r="G114" i="2"/>
  <c r="F113" i="2"/>
  <c r="H113" i="2"/>
  <c r="G113" i="2"/>
  <c r="F112" i="2"/>
  <c r="H112" i="2"/>
  <c r="G112" i="2"/>
  <c r="F111" i="2"/>
  <c r="H111" i="2"/>
  <c r="G111" i="2"/>
  <c r="F110" i="2"/>
  <c r="H110" i="2"/>
  <c r="G110" i="2"/>
  <c r="F109" i="2"/>
  <c r="H109" i="2"/>
  <c r="G109" i="2"/>
  <c r="F108" i="2"/>
  <c r="H108" i="2"/>
  <c r="G108" i="2"/>
  <c r="F107" i="2"/>
  <c r="H107" i="2"/>
  <c r="G107" i="2"/>
  <c r="F106" i="2"/>
  <c r="H106" i="2"/>
  <c r="G106" i="2"/>
  <c r="F105" i="2"/>
  <c r="H105" i="2"/>
  <c r="G105" i="2"/>
  <c r="F104" i="2"/>
  <c r="H104" i="2"/>
  <c r="G104" i="2"/>
  <c r="F103" i="2"/>
  <c r="H103" i="2"/>
  <c r="G103" i="2"/>
  <c r="F102" i="2"/>
  <c r="H102" i="2"/>
  <c r="G102" i="2"/>
  <c r="F101" i="2"/>
  <c r="H101" i="2"/>
  <c r="G101" i="2"/>
  <c r="F100" i="2"/>
  <c r="H100" i="2"/>
  <c r="G100" i="2"/>
  <c r="F99" i="2"/>
  <c r="H99" i="2"/>
  <c r="G99" i="2"/>
  <c r="F98" i="2"/>
  <c r="H98" i="2"/>
  <c r="G98" i="2"/>
  <c r="F97" i="2"/>
  <c r="H97" i="2"/>
  <c r="G97" i="2"/>
  <c r="F96" i="2"/>
  <c r="H96" i="2"/>
  <c r="G96" i="2"/>
  <c r="F95" i="2"/>
  <c r="H95" i="2"/>
  <c r="G95" i="2"/>
  <c r="F94" i="2"/>
  <c r="H94" i="2"/>
  <c r="G94" i="2"/>
  <c r="F93" i="2"/>
  <c r="H93" i="2"/>
  <c r="G93" i="2"/>
  <c r="F92" i="2"/>
  <c r="H92" i="2"/>
  <c r="G92" i="2"/>
  <c r="F91" i="2"/>
  <c r="H91" i="2"/>
  <c r="G91" i="2"/>
  <c r="F90" i="2"/>
  <c r="H90" i="2"/>
  <c r="G90" i="2"/>
  <c r="F89" i="2"/>
  <c r="H89" i="2"/>
  <c r="G89" i="2"/>
  <c r="F88" i="2"/>
  <c r="H88" i="2"/>
  <c r="G88" i="2"/>
  <c r="F87" i="2"/>
  <c r="H87" i="2"/>
  <c r="G87" i="2"/>
  <c r="F86" i="2"/>
  <c r="H86" i="2"/>
  <c r="G86" i="2"/>
  <c r="F85" i="2"/>
  <c r="H85" i="2"/>
  <c r="G85" i="2"/>
  <c r="F84" i="2"/>
  <c r="H84" i="2"/>
  <c r="G84" i="2"/>
  <c r="F83" i="2"/>
  <c r="H83" i="2"/>
  <c r="G83" i="2"/>
  <c r="F82" i="2"/>
  <c r="H82" i="2"/>
  <c r="G82" i="2"/>
  <c r="F81" i="2"/>
  <c r="H81" i="2"/>
  <c r="G81" i="2"/>
  <c r="F80" i="2"/>
  <c r="H80" i="2"/>
  <c r="G80" i="2"/>
  <c r="F79" i="2"/>
  <c r="H79" i="2"/>
  <c r="G79" i="2"/>
  <c r="F78" i="2"/>
  <c r="H78" i="2"/>
  <c r="G78" i="2"/>
  <c r="F77" i="2"/>
  <c r="H77" i="2"/>
  <c r="G77" i="2"/>
  <c r="F76" i="2"/>
  <c r="H76" i="2"/>
  <c r="G76" i="2"/>
  <c r="F75" i="2"/>
  <c r="H75" i="2"/>
  <c r="G75" i="2"/>
  <c r="F74" i="2"/>
  <c r="H74" i="2"/>
  <c r="G74" i="2"/>
  <c r="F73" i="2"/>
  <c r="H73" i="2"/>
  <c r="G73" i="2"/>
  <c r="F72" i="2"/>
  <c r="H72" i="2"/>
  <c r="G72" i="2"/>
  <c r="F71" i="2"/>
  <c r="H71" i="2"/>
  <c r="G71" i="2"/>
  <c r="F70" i="2"/>
  <c r="H70" i="2"/>
  <c r="G70" i="2"/>
  <c r="F69" i="2"/>
  <c r="H69" i="2"/>
  <c r="G69" i="2"/>
  <c r="F68" i="2"/>
  <c r="H68" i="2"/>
  <c r="G68" i="2"/>
  <c r="F67" i="2"/>
  <c r="H67" i="2"/>
  <c r="G67" i="2"/>
  <c r="F66" i="2"/>
  <c r="H66" i="2"/>
  <c r="G66" i="2"/>
  <c r="F65" i="2"/>
  <c r="H65" i="2"/>
  <c r="G65" i="2"/>
  <c r="F64" i="2"/>
  <c r="H64" i="2"/>
  <c r="G64" i="2"/>
  <c r="F63" i="2"/>
  <c r="H63" i="2"/>
  <c r="G63" i="2"/>
  <c r="F62" i="2"/>
  <c r="H62" i="2"/>
  <c r="G62" i="2"/>
  <c r="F61" i="2"/>
  <c r="H61" i="2"/>
  <c r="G61" i="2"/>
  <c r="F60" i="2"/>
  <c r="H60" i="2"/>
  <c r="G60" i="2"/>
  <c r="F59" i="2"/>
  <c r="H59" i="2"/>
  <c r="G59" i="2"/>
  <c r="F58" i="2"/>
  <c r="H58" i="2"/>
  <c r="G58" i="2"/>
  <c r="F57" i="2"/>
  <c r="H57" i="2"/>
  <c r="G57" i="2"/>
  <c r="F56" i="2"/>
  <c r="H56" i="2"/>
  <c r="G56" i="2"/>
  <c r="F55" i="2"/>
  <c r="H55" i="2"/>
  <c r="G55" i="2"/>
  <c r="F54" i="2"/>
  <c r="H54" i="2"/>
  <c r="G54" i="2"/>
  <c r="F53" i="2"/>
  <c r="H53" i="2"/>
  <c r="G53" i="2"/>
  <c r="F52" i="2"/>
  <c r="H52" i="2"/>
  <c r="G52" i="2"/>
  <c r="F51" i="2"/>
  <c r="H51" i="2"/>
  <c r="G51" i="2"/>
  <c r="F50" i="2"/>
  <c r="H50" i="2"/>
  <c r="G50" i="2"/>
  <c r="F49" i="2"/>
  <c r="H49" i="2"/>
  <c r="G49" i="2"/>
  <c r="F48" i="2"/>
  <c r="H48" i="2"/>
  <c r="G48" i="2"/>
  <c r="F47" i="2"/>
  <c r="H47" i="2"/>
  <c r="G47" i="2"/>
  <c r="F46" i="2"/>
  <c r="H46" i="2"/>
  <c r="G46" i="2"/>
  <c r="F45" i="2"/>
  <c r="H45" i="2"/>
  <c r="G45" i="2"/>
  <c r="F44" i="2"/>
  <c r="H44" i="2"/>
  <c r="G44" i="2"/>
  <c r="F43" i="2"/>
  <c r="H43" i="2"/>
  <c r="G43" i="2"/>
  <c r="F42" i="2"/>
  <c r="H42" i="2"/>
  <c r="G42" i="2"/>
  <c r="F41" i="2"/>
  <c r="H41" i="2"/>
  <c r="G41" i="2"/>
  <c r="F40" i="2"/>
  <c r="H40" i="2"/>
  <c r="G40" i="2"/>
  <c r="F39" i="2"/>
  <c r="H39" i="2"/>
  <c r="G39" i="2"/>
  <c r="F38" i="2"/>
  <c r="H38" i="2"/>
  <c r="G38" i="2"/>
  <c r="F37" i="2"/>
  <c r="H37" i="2"/>
  <c r="G37" i="2"/>
  <c r="F36" i="2"/>
  <c r="H36" i="2"/>
  <c r="G36" i="2"/>
  <c r="F35" i="2"/>
  <c r="H35" i="2"/>
  <c r="G35" i="2"/>
  <c r="F34" i="2"/>
  <c r="H34" i="2"/>
  <c r="G34" i="2"/>
  <c r="F33" i="2"/>
  <c r="H33" i="2"/>
  <c r="G33" i="2"/>
  <c r="F32" i="2"/>
  <c r="H32" i="2"/>
  <c r="G32" i="2"/>
  <c r="F31" i="2"/>
  <c r="H31" i="2"/>
  <c r="G31" i="2"/>
  <c r="F30" i="2"/>
  <c r="H30" i="2"/>
  <c r="G30" i="2"/>
  <c r="F29" i="2"/>
  <c r="H29" i="2"/>
  <c r="G29" i="2"/>
  <c r="F28" i="2"/>
  <c r="H28" i="2"/>
  <c r="G28" i="2"/>
  <c r="F27" i="2"/>
  <c r="H27" i="2"/>
  <c r="G27" i="2"/>
  <c r="F26" i="2"/>
  <c r="H26" i="2"/>
  <c r="G26" i="2"/>
  <c r="F25" i="2"/>
  <c r="H25" i="2"/>
  <c r="G25" i="2"/>
  <c r="F24" i="2"/>
  <c r="H24" i="2"/>
  <c r="G24" i="2"/>
  <c r="F23" i="2"/>
  <c r="H23" i="2"/>
  <c r="G23" i="2"/>
  <c r="F22" i="2"/>
  <c r="H22" i="2"/>
  <c r="G22" i="2"/>
  <c r="F21" i="2"/>
  <c r="H21" i="2"/>
  <c r="G21" i="2"/>
  <c r="F20" i="2"/>
  <c r="H20" i="2"/>
  <c r="G20" i="2"/>
  <c r="F19" i="2"/>
  <c r="H19" i="2"/>
  <c r="G19" i="2"/>
  <c r="F18" i="2"/>
  <c r="H18" i="2"/>
  <c r="G18" i="2"/>
  <c r="F17" i="2"/>
  <c r="H17" i="2"/>
  <c r="G17" i="2"/>
  <c r="F16" i="2"/>
  <c r="H16" i="2"/>
  <c r="G16" i="2"/>
  <c r="F15" i="2"/>
  <c r="H15" i="2"/>
  <c r="G15" i="2"/>
  <c r="F14" i="2"/>
  <c r="H14" i="2"/>
  <c r="G14" i="2"/>
  <c r="F13" i="2"/>
  <c r="H13" i="2"/>
  <c r="G13" i="2"/>
  <c r="F12" i="2"/>
  <c r="H12" i="2"/>
  <c r="G12" i="2"/>
  <c r="F11" i="2"/>
  <c r="H11" i="2"/>
  <c r="G11" i="2"/>
  <c r="F10" i="2"/>
  <c r="H10" i="2"/>
  <c r="G10" i="2"/>
  <c r="F9" i="2"/>
  <c r="H9" i="2"/>
  <c r="G9" i="2"/>
  <c r="F8" i="2"/>
  <c r="H8" i="2"/>
  <c r="G8" i="2"/>
  <c r="F7" i="2"/>
  <c r="H7" i="2"/>
  <c r="G7" i="2"/>
  <c r="F6" i="2"/>
  <c r="H6" i="2"/>
  <c r="G6" i="2"/>
  <c r="F5" i="2"/>
  <c r="H5" i="2"/>
  <c r="G5" i="2"/>
  <c r="B14" i="1"/>
</calcChain>
</file>

<file path=xl/sharedStrings.xml><?xml version="1.0" encoding="utf-8"?>
<sst xmlns="http://schemas.openxmlformats.org/spreadsheetml/2006/main" count="80" uniqueCount="68">
  <si>
    <t>PWM Cycles / Sine Half</t>
  </si>
  <si>
    <t>PWM Cycles / Sine Quarter</t>
  </si>
  <si>
    <t>Duty Cycle Low Limit</t>
  </si>
  <si>
    <t>Duty Cycle High Limit</t>
  </si>
  <si>
    <t>Duty Cycle Range</t>
  </si>
  <si>
    <t>Angle Increment / Sine Quarter</t>
  </si>
  <si>
    <t>PWM Time On, Tpwmon</t>
  </si>
  <si>
    <t>PWM Time Off, Tpwmoff</t>
  </si>
  <si>
    <t>Duty Cycle Percent, Tdcp</t>
  </si>
  <si>
    <t>sin(Angle)</t>
  </si>
  <si>
    <t>PWM Cycle Time, Tpwm</t>
  </si>
  <si>
    <t>Tdcp * Tpwm</t>
  </si>
  <si>
    <t>Tpwm - Tpwmon</t>
  </si>
  <si>
    <t>PWM Frequency, Fpwm</t>
  </si>
  <si>
    <t>Sine Frequency, Fs</t>
  </si>
  <si>
    <t>Sine Cycle Time, Ts</t>
  </si>
  <si>
    <t>Sine Half Time, Tsh</t>
  </si>
  <si>
    <t>Sine Quarter Time, Tsq</t>
  </si>
  <si>
    <t>Tpwmon</t>
  </si>
  <si>
    <t>Tpwmoff</t>
  </si>
  <si>
    <t>TotalTime</t>
  </si>
  <si>
    <t>Digital PWM Algorithm</t>
  </si>
  <si>
    <t>Time</t>
  </si>
  <si>
    <t>Fosc</t>
  </si>
  <si>
    <t>Resolution bits</t>
  </si>
  <si>
    <t>Resolution cycles</t>
  </si>
  <si>
    <t>Duty Cycle %</t>
  </si>
  <si>
    <t>PIC
Tpwmon</t>
  </si>
  <si>
    <t>∆ Tpwmon</t>
  </si>
  <si>
    <t>PIC
Time</t>
  </si>
  <si>
    <t>Angle
Multiplier</t>
  </si>
  <si>
    <t>Cycle
Count</t>
  </si>
  <si>
    <t>Timer 0</t>
  </si>
  <si>
    <t>Timer 1/3/5</t>
  </si>
  <si>
    <t>Input Freq.</t>
  </si>
  <si>
    <t>8-bit</t>
  </si>
  <si>
    <t>16-bit</t>
  </si>
  <si>
    <t>Prescaler</t>
  </si>
  <si>
    <t>Prescaler (1:?)</t>
  </si>
  <si>
    <t>Speed (Hz)</t>
  </si>
  <si>
    <t>Period (S)</t>
  </si>
  <si>
    <t>Full Scale Time</t>
  </si>
  <si>
    <t>PR Match</t>
  </si>
  <si>
    <t>Freq (Hz)</t>
  </si>
  <si>
    <t>PR Match Time</t>
  </si>
  <si>
    <t>Postscaler</t>
  </si>
  <si>
    <t>Postscale Time</t>
  </si>
  <si>
    <t>Timer 2/4/6</t>
  </si>
  <si>
    <t>PWM5/6 &amp; CCP PWM</t>
  </si>
  <si>
    <t>Timer Prescale</t>
  </si>
  <si>
    <t>Period</t>
  </si>
  <si>
    <t>Frequency</t>
  </si>
  <si>
    <t>Duty Cycle (dec)</t>
  </si>
  <si>
    <t>Duty Cycle (hex)</t>
  </si>
  <si>
    <t>Pulse Width</t>
  </si>
  <si>
    <t>DC Ratio</t>
  </si>
  <si>
    <t>Postscaler (1:1-1:16)</t>
  </si>
  <si>
    <t>Postscaler Time</t>
  </si>
  <si>
    <t>Fosc/4</t>
  </si>
  <si>
    <t>Tdc%</t>
  </si>
  <si>
    <t>Instructions/Period</t>
  </si>
  <si>
    <t>System Values</t>
  </si>
  <si>
    <t>DC Value
(DCH:DCL)</t>
  </si>
  <si>
    <t>Adj Factor</t>
  </si>
  <si>
    <t>PWM</t>
  </si>
  <si>
    <t>∆</t>
  </si>
  <si>
    <t>Instructions per PWM Cycle</t>
  </si>
  <si>
    <t>Ref. f/16MHz 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</si>
</sst>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.00_-;\-* #,##0.00_-;_-* &quot;-&quot;??_-;_-@_-"/>
    <numFmt numFmtId="165" formatCode="0.0000"/>
    <numFmt numFmtId="166" formatCode="0.0000000"/>
    <numFmt numFmtId="167" formatCode="0.00000000"/>
    <numFmt numFmtId="168" formatCode="0.00000E+00"/>
    <numFmt numFmtId="170" formatCode="0.0000000%"/>
    <numFmt numFmtId="172" formatCode="0.000000"/>
    <numFmt numFmtId="173" formatCode="_(* #,##0_);_(* \(#,##0\);_(* &quot;-&quot;??_);_(@_)"/>
    <numFmt numFmtId="174" formatCode="0.0000E+00"/>
    <numFmt numFmtId="175" formatCode="#,##0.0000"/>
    <numFmt numFmtId="176" formatCode="0.00000.E+00"/>
    <numFmt numFmtId="177" formatCode="0.000000E+00"/>
    <numFmt numFmtId="178" formatCode="0.000"/>
    <numFmt numFmtId="180" formatCode="0.000E+00"/>
    <numFmt numFmtId="181" formatCode="0.0000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90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1" fontId="0" fillId="0" borderId="0" xfId="0" applyNumberFormat="1"/>
    <xf numFmtId="0" fontId="0" fillId="0" borderId="0" xfId="0" applyAlignment="1">
      <alignment horizontal="left" vertical="center"/>
    </xf>
    <xf numFmtId="167" fontId="0" fillId="0" borderId="0" xfId="0" applyNumberFormat="1"/>
    <xf numFmtId="0" fontId="5" fillId="0" borderId="0" xfId="0" applyFont="1" applyAlignment="1">
      <alignment horizontal="center" vertical="center"/>
    </xf>
    <xf numFmtId="168" fontId="0" fillId="0" borderId="0" xfId="0" applyNumberFormat="1"/>
    <xf numFmtId="1" fontId="0" fillId="2" borderId="0" xfId="0" applyNumberFormat="1" applyFill="1"/>
    <xf numFmtId="167" fontId="0" fillId="2" borderId="0" xfId="0" applyNumberFormat="1" applyFill="1"/>
    <xf numFmtId="168" fontId="0" fillId="2" borderId="0" xfId="0" applyNumberFormat="1" applyFill="1"/>
    <xf numFmtId="168" fontId="0" fillId="0" borderId="0" xfId="0" applyNumberFormat="1" applyFill="1"/>
    <xf numFmtId="170" fontId="0" fillId="0" borderId="0" xfId="2" applyNumberFormat="1" applyFont="1"/>
    <xf numFmtId="0" fontId="5" fillId="0" borderId="0" xfId="0" applyFont="1" applyAlignment="1">
      <alignment horizontal="center" vertical="center" wrapText="1"/>
    </xf>
    <xf numFmtId="170" fontId="0" fillId="2" borderId="0" xfId="2" applyNumberFormat="1" applyFont="1" applyFill="1"/>
    <xf numFmtId="0" fontId="0" fillId="2" borderId="0" xfId="0" applyFill="1"/>
    <xf numFmtId="1" fontId="0" fillId="0" borderId="0" xfId="0" applyNumberFormat="1" applyFill="1"/>
    <xf numFmtId="167" fontId="0" fillId="0" borderId="0" xfId="0" applyNumberFormat="1" applyFill="1"/>
    <xf numFmtId="170" fontId="0" fillId="0" borderId="0" xfId="2" applyNumberFormat="1" applyFont="1" applyFill="1"/>
    <xf numFmtId="0" fontId="0" fillId="0" borderId="0" xfId="0" applyFill="1"/>
    <xf numFmtId="0" fontId="5" fillId="0" borderId="0" xfId="0" applyFont="1" applyAlignment="1">
      <alignment horizontal="right"/>
    </xf>
    <xf numFmtId="0" fontId="5" fillId="3" borderId="4" xfId="0" applyFon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right" vertical="center" wrapText="1"/>
    </xf>
    <xf numFmtId="1" fontId="0" fillId="0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173" fontId="0" fillId="3" borderId="5" xfId="187" applyNumberFormat="1" applyFont="1" applyFill="1" applyBorder="1" applyAlignment="1">
      <alignment vertical="center"/>
    </xf>
    <xf numFmtId="168" fontId="0" fillId="3" borderId="5" xfId="0" applyNumberFormat="1" applyFill="1" applyBorder="1" applyAlignment="1">
      <alignment horizontal="center" vertical="center"/>
    </xf>
    <xf numFmtId="168" fontId="0" fillId="3" borderId="6" xfId="0" applyNumberFormat="1" applyFill="1" applyBorder="1" applyAlignment="1">
      <alignment horizontal="center" vertical="center"/>
    </xf>
    <xf numFmtId="174" fontId="0" fillId="3" borderId="5" xfId="0" applyNumberFormat="1" applyFill="1" applyBorder="1" applyAlignment="1">
      <alignment vertical="center"/>
    </xf>
    <xf numFmtId="174" fontId="0" fillId="3" borderId="6" xfId="0" applyNumberFormat="1" applyFill="1" applyBorder="1" applyAlignment="1">
      <alignment vertical="center"/>
    </xf>
    <xf numFmtId="1" fontId="0" fillId="0" borderId="5" xfId="187" applyNumberFormat="1" applyFont="1" applyFill="1" applyBorder="1" applyAlignment="1">
      <alignment horizontal="center" vertical="center"/>
    </xf>
    <xf numFmtId="173" fontId="0" fillId="5" borderId="5" xfId="187" applyNumberFormat="1" applyFont="1" applyFill="1" applyBorder="1" applyAlignment="1">
      <alignment vertical="center"/>
    </xf>
    <xf numFmtId="173" fontId="0" fillId="5" borderId="6" xfId="187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right" vertical="center" wrapText="1"/>
    </xf>
    <xf numFmtId="175" fontId="0" fillId="3" borderId="11" xfId="0" applyNumberFormat="1" applyFill="1" applyBorder="1" applyAlignment="1">
      <alignment vertical="center"/>
    </xf>
    <xf numFmtId="175" fontId="0" fillId="3" borderId="12" xfId="0" applyNumberFormat="1" applyFill="1" applyBorder="1" applyAlignment="1">
      <alignment vertical="center"/>
    </xf>
    <xf numFmtId="176" fontId="0" fillId="3" borderId="5" xfId="187" applyNumberFormat="1" applyFont="1" applyFill="1" applyBorder="1" applyAlignment="1">
      <alignment horizontal="center" vertical="center"/>
    </xf>
    <xf numFmtId="174" fontId="0" fillId="5" borderId="5" xfId="0" applyNumberFormat="1" applyFill="1" applyBorder="1" applyAlignment="1">
      <alignment vertical="center"/>
    </xf>
    <xf numFmtId="174" fontId="0" fillId="5" borderId="6" xfId="0" applyNumberForma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right" vertical="center" wrapText="1"/>
    </xf>
    <xf numFmtId="4" fontId="0" fillId="5" borderId="11" xfId="0" applyNumberFormat="1" applyFill="1" applyBorder="1" applyAlignment="1">
      <alignment vertical="center"/>
    </xf>
    <xf numFmtId="175" fontId="0" fillId="3" borderId="11" xfId="0" applyNumberFormat="1" applyFill="1" applyBorder="1" applyAlignment="1">
      <alignment horizontal="center" vertical="center"/>
    </xf>
    <xf numFmtId="175" fontId="0" fillId="3" borderId="12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right" vertical="center"/>
    </xf>
    <xf numFmtId="1" fontId="0" fillId="0" borderId="6" xfId="187" applyNumberFormat="1" applyFon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3" fontId="0" fillId="3" borderId="5" xfId="187" applyNumberFormat="1" applyFont="1" applyFill="1" applyBorder="1" applyAlignment="1">
      <alignment horizontal="center" vertical="center"/>
    </xf>
    <xf numFmtId="173" fontId="0" fillId="3" borderId="6" xfId="187" applyNumberFormat="1" applyFont="1" applyFill="1" applyBorder="1" applyAlignment="1">
      <alignment horizontal="center" vertical="center"/>
    </xf>
    <xf numFmtId="175" fontId="0" fillId="3" borderId="6" xfId="0" applyNumberFormat="1" applyFill="1" applyBorder="1" applyAlignment="1">
      <alignment horizontal="center" vertical="center"/>
    </xf>
    <xf numFmtId="174" fontId="0" fillId="3" borderId="5" xfId="0" applyNumberFormat="1" applyFill="1" applyBorder="1" applyAlignment="1">
      <alignment horizontal="center" vertical="center"/>
    </xf>
    <xf numFmtId="174" fontId="0" fillId="3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178" fontId="0" fillId="0" borderId="0" xfId="0" applyNumberFormat="1"/>
    <xf numFmtId="181" fontId="0" fillId="3" borderId="6" xfId="188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0" fillId="0" borderId="4" xfId="0" applyBorder="1"/>
    <xf numFmtId="1" fontId="0" fillId="3" borderId="12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80" fontId="0" fillId="3" borderId="17" xfId="0" applyNumberFormat="1" applyFill="1" applyBorder="1"/>
    <xf numFmtId="3" fontId="0" fillId="0" borderId="19" xfId="0" applyNumberFormat="1" applyFill="1" applyBorder="1" applyAlignment="1">
      <alignment horizontal="center" vertical="center"/>
    </xf>
    <xf numFmtId="180" fontId="0" fillId="0" borderId="0" xfId="0" applyNumberFormat="1"/>
    <xf numFmtId="172" fontId="0" fillId="0" borderId="0" xfId="0" applyNumberFormat="1"/>
    <xf numFmtId="0" fontId="5" fillId="0" borderId="0" xfId="0" applyFont="1"/>
    <xf numFmtId="0" fontId="5" fillId="4" borderId="3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left" vertical="center"/>
    </xf>
    <xf numFmtId="168" fontId="0" fillId="3" borderId="5" xfId="0" applyNumberFormat="1" applyFill="1" applyBorder="1" applyAlignment="1">
      <alignment horizontal="left" vertical="center"/>
    </xf>
    <xf numFmtId="1" fontId="0" fillId="3" borderId="5" xfId="0" applyNumberFormat="1" applyFill="1" applyBorder="1" applyAlignment="1">
      <alignment horizontal="left" vertical="center"/>
    </xf>
    <xf numFmtId="9" fontId="0" fillId="0" borderId="5" xfId="2" applyFont="1" applyBorder="1" applyAlignment="1">
      <alignment horizontal="left" vertical="center"/>
    </xf>
    <xf numFmtId="9" fontId="0" fillId="3" borderId="5" xfId="0" applyNumberFormat="1" applyFill="1" applyBorder="1" applyAlignment="1">
      <alignment horizontal="left" vertical="center"/>
    </xf>
    <xf numFmtId="165" fontId="0" fillId="3" borderId="5" xfId="0" applyNumberFormat="1" applyFill="1" applyBorder="1" applyAlignment="1">
      <alignment horizontal="left" vertical="center"/>
    </xf>
    <xf numFmtId="165" fontId="0" fillId="3" borderId="5" xfId="0" quotePrefix="1" applyNumberFormat="1" applyFill="1" applyBorder="1" applyAlignment="1">
      <alignment horizontal="left" vertical="center"/>
    </xf>
    <xf numFmtId="166" fontId="0" fillId="3" borderId="5" xfId="0" quotePrefix="1" applyNumberFormat="1" applyFill="1" applyBorder="1" applyAlignment="1">
      <alignment horizontal="left" vertical="center"/>
    </xf>
    <xf numFmtId="0" fontId="0" fillId="3" borderId="5" xfId="0" quotePrefix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3" borderId="11" xfId="0" applyFill="1" applyBorder="1" applyAlignment="1">
      <alignment horizontal="left" vertical="center"/>
    </xf>
    <xf numFmtId="0" fontId="0" fillId="3" borderId="5" xfId="0" applyFill="1" applyBorder="1"/>
    <xf numFmtId="0" fontId="0" fillId="3" borderId="6" xfId="0" applyFill="1" applyBorder="1"/>
    <xf numFmtId="178" fontId="0" fillId="3" borderId="5" xfId="0" applyNumberFormat="1" applyFill="1" applyBorder="1"/>
    <xf numFmtId="172" fontId="0" fillId="3" borderId="6" xfId="0" applyNumberFormat="1" applyFill="1" applyBorder="1"/>
    <xf numFmtId="168" fontId="0" fillId="3" borderId="5" xfId="0" applyNumberFormat="1" applyFill="1" applyBorder="1"/>
    <xf numFmtId="168" fontId="0" fillId="3" borderId="6" xfId="0" applyNumberFormat="1" applyFill="1" applyBorder="1"/>
    <xf numFmtId="0" fontId="0" fillId="3" borderId="0" xfId="0" applyFill="1" applyBorder="1"/>
    <xf numFmtId="0" fontId="0" fillId="3" borderId="15" xfId="0" applyFill="1" applyBorder="1"/>
    <xf numFmtId="168" fontId="0" fillId="3" borderId="0" xfId="0" applyNumberFormat="1" applyFill="1" applyBorder="1"/>
    <xf numFmtId="0" fontId="0" fillId="3" borderId="19" xfId="0" applyFill="1" applyBorder="1"/>
    <xf numFmtId="0" fontId="0" fillId="3" borderId="17" xfId="0" applyFill="1" applyBorder="1"/>
    <xf numFmtId="175" fontId="0" fillId="0" borderId="5" xfId="1" applyNumberFormat="1" applyFont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290">
    <cellStyle name="Comma" xfId="1" builtinId="3"/>
    <cellStyle name="Comma 2" xfId="189" xr:uid="{00000000-0005-0000-0000-000001000000}"/>
    <cellStyle name="Comma 2 2" xfId="204" xr:uid="{00000000-0005-0000-0000-000002000000}"/>
    <cellStyle name="Comma 3" xfId="190" xr:uid="{00000000-0005-0000-0000-000003000000}"/>
    <cellStyle name="Comma 4" xfId="187" xr:uid="{00000000-0005-0000-0000-000004000000}"/>
    <cellStyle name="Comma 4 2" xfId="203" xr:uid="{00000000-0005-0000-0000-000005000000}"/>
    <cellStyle name="Comma 5" xfId="191" xr:uid="{00000000-0005-0000-0000-000006000000}"/>
    <cellStyle name="Comma 6" xfId="212" xr:uid="{00000000-0005-0000-0000-000007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6" builtinId="8" hidden="1"/>
    <cellStyle name="Hyperlink" xfId="208" builtinId="8" hidden="1"/>
    <cellStyle name="Hyperlink" xfId="210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Normal" xfId="0" builtinId="0"/>
    <cellStyle name="Percent" xfId="2" builtinId="5"/>
    <cellStyle name="Percent 2" xfId="188" xr:uid="{00000000-0005-0000-0000-00001E010000}"/>
    <cellStyle name="Percent 3" xfId="192" xr:uid="{00000000-0005-0000-0000-00001F010000}"/>
    <cellStyle name="Percent 4" xfId="205" xr:uid="{00000000-0005-0000-0000-000020010000}"/>
    <cellStyle name="Percent 5" xfId="213" xr:uid="{00000000-0005-0000-0000-000021010000}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Tpwmon</c:v>
          </c:tx>
          <c:marker>
            <c:symbol val="none"/>
          </c:marker>
          <c:xVal>
            <c:numRef>
              <c:f>pwmtable!$D$5:$D$254</c:f>
              <c:numCache>
                <c:formatCode>0.00000E+00</c:formatCode>
                <c:ptCount val="250"/>
                <c:pt idx="0">
                  <c:v>0</c:v>
                </c:pt>
                <c:pt idx="1">
                  <c:v>4.1666666666666672E-5</c:v>
                </c:pt>
                <c:pt idx="2">
                  <c:v>8.3333333333333344E-5</c:v>
                </c:pt>
                <c:pt idx="3">
                  <c:v>1.25E-4</c:v>
                </c:pt>
                <c:pt idx="4">
                  <c:v>1.6666666666666669E-4</c:v>
                </c:pt>
                <c:pt idx="5">
                  <c:v>2.0833333333333337E-4</c:v>
                </c:pt>
                <c:pt idx="6">
                  <c:v>2.5000000000000001E-4</c:v>
                </c:pt>
                <c:pt idx="7">
                  <c:v>2.9166666666666669E-4</c:v>
                </c:pt>
                <c:pt idx="8">
                  <c:v>3.3333333333333338E-4</c:v>
                </c:pt>
                <c:pt idx="9">
                  <c:v>3.7500000000000006E-4</c:v>
                </c:pt>
                <c:pt idx="10">
                  <c:v>4.1666666666666675E-4</c:v>
                </c:pt>
                <c:pt idx="11">
                  <c:v>4.5833333333333338E-4</c:v>
                </c:pt>
                <c:pt idx="12">
                  <c:v>5.0000000000000001E-4</c:v>
                </c:pt>
                <c:pt idx="13">
                  <c:v>5.4166666666666675E-4</c:v>
                </c:pt>
                <c:pt idx="14">
                  <c:v>5.8333333333333338E-4</c:v>
                </c:pt>
                <c:pt idx="15">
                  <c:v>6.2500000000000012E-4</c:v>
                </c:pt>
                <c:pt idx="16">
                  <c:v>6.6666666666666675E-4</c:v>
                </c:pt>
                <c:pt idx="17">
                  <c:v>7.0833333333333338E-4</c:v>
                </c:pt>
                <c:pt idx="18">
                  <c:v>7.5000000000000012E-4</c:v>
                </c:pt>
                <c:pt idx="19">
                  <c:v>7.9166666666666676E-4</c:v>
                </c:pt>
                <c:pt idx="20">
                  <c:v>8.333333333333335E-4</c:v>
                </c:pt>
                <c:pt idx="21">
                  <c:v>8.7500000000000013E-4</c:v>
                </c:pt>
                <c:pt idx="22">
                  <c:v>9.1666666666666676E-4</c:v>
                </c:pt>
                <c:pt idx="23">
                  <c:v>9.583333333333335E-4</c:v>
                </c:pt>
                <c:pt idx="24">
                  <c:v>1E-3</c:v>
                </c:pt>
                <c:pt idx="25">
                  <c:v>1.0416666666666669E-3</c:v>
                </c:pt>
                <c:pt idx="26">
                  <c:v>1.0833333333333335E-3</c:v>
                </c:pt>
                <c:pt idx="27">
                  <c:v>1.1250000000000001E-3</c:v>
                </c:pt>
                <c:pt idx="28">
                  <c:v>1.1666666666666668E-3</c:v>
                </c:pt>
                <c:pt idx="29">
                  <c:v>1.2083333333333334E-3</c:v>
                </c:pt>
                <c:pt idx="30">
                  <c:v>1.2500000000000002E-3</c:v>
                </c:pt>
                <c:pt idx="31">
                  <c:v>1.2916666666666669E-3</c:v>
                </c:pt>
                <c:pt idx="32">
                  <c:v>1.3333333333333335E-3</c:v>
                </c:pt>
                <c:pt idx="33">
                  <c:v>1.3750000000000001E-3</c:v>
                </c:pt>
                <c:pt idx="34">
                  <c:v>1.4166666666666668E-3</c:v>
                </c:pt>
                <c:pt idx="35">
                  <c:v>1.4583333333333336E-3</c:v>
                </c:pt>
                <c:pt idx="36">
                  <c:v>1.5000000000000002E-3</c:v>
                </c:pt>
                <c:pt idx="37">
                  <c:v>1.5416666666666669E-3</c:v>
                </c:pt>
                <c:pt idx="38">
                  <c:v>1.5833333333333335E-3</c:v>
                </c:pt>
                <c:pt idx="39">
                  <c:v>1.6250000000000001E-3</c:v>
                </c:pt>
                <c:pt idx="40">
                  <c:v>1.666666666666667E-3</c:v>
                </c:pt>
                <c:pt idx="41">
                  <c:v>1.7083333333333336E-3</c:v>
                </c:pt>
                <c:pt idx="42">
                  <c:v>1.7500000000000003E-3</c:v>
                </c:pt>
                <c:pt idx="43">
                  <c:v>1.7916666666666669E-3</c:v>
                </c:pt>
                <c:pt idx="44">
                  <c:v>1.8333333333333335E-3</c:v>
                </c:pt>
                <c:pt idx="45">
                  <c:v>1.8750000000000001E-3</c:v>
                </c:pt>
                <c:pt idx="46">
                  <c:v>1.916666666666667E-3</c:v>
                </c:pt>
                <c:pt idx="47">
                  <c:v>1.9583333333333336E-3</c:v>
                </c:pt>
                <c:pt idx="48">
                  <c:v>2E-3</c:v>
                </c:pt>
                <c:pt idx="49">
                  <c:v>2.0416666666666669E-3</c:v>
                </c:pt>
                <c:pt idx="50">
                  <c:v>2.0833333333333337E-3</c:v>
                </c:pt>
                <c:pt idx="51">
                  <c:v>2.1250000000000002E-3</c:v>
                </c:pt>
                <c:pt idx="52">
                  <c:v>2.166666666666667E-3</c:v>
                </c:pt>
                <c:pt idx="53">
                  <c:v>2.2083333333333334E-3</c:v>
                </c:pt>
                <c:pt idx="54">
                  <c:v>2.2500000000000003E-3</c:v>
                </c:pt>
                <c:pt idx="55">
                  <c:v>2.2916666666666671E-3</c:v>
                </c:pt>
                <c:pt idx="56">
                  <c:v>2.3333333333333335E-3</c:v>
                </c:pt>
                <c:pt idx="57">
                  <c:v>2.3750000000000004E-3</c:v>
                </c:pt>
                <c:pt idx="58">
                  <c:v>2.4166666666666668E-3</c:v>
                </c:pt>
                <c:pt idx="59">
                  <c:v>2.4583333333333336E-3</c:v>
                </c:pt>
                <c:pt idx="60">
                  <c:v>2.5000000000000005E-3</c:v>
                </c:pt>
                <c:pt idx="61">
                  <c:v>2.5416666666666669E-3</c:v>
                </c:pt>
                <c:pt idx="62">
                  <c:v>2.5833333333333337E-3</c:v>
                </c:pt>
                <c:pt idx="63">
                  <c:v>2.6250000000000002E-3</c:v>
                </c:pt>
                <c:pt idx="64">
                  <c:v>2.666666666666667E-3</c:v>
                </c:pt>
                <c:pt idx="65">
                  <c:v>2.7083333333333339E-3</c:v>
                </c:pt>
                <c:pt idx="66">
                  <c:v>2.7500000000000003E-3</c:v>
                </c:pt>
                <c:pt idx="67">
                  <c:v>2.7916666666666671E-3</c:v>
                </c:pt>
                <c:pt idx="68">
                  <c:v>2.8333333333333335E-3</c:v>
                </c:pt>
                <c:pt idx="69">
                  <c:v>2.8750000000000004E-3</c:v>
                </c:pt>
                <c:pt idx="70">
                  <c:v>2.9166666666666672E-3</c:v>
                </c:pt>
                <c:pt idx="71">
                  <c:v>2.9583333333333336E-3</c:v>
                </c:pt>
                <c:pt idx="72">
                  <c:v>3.0000000000000005E-3</c:v>
                </c:pt>
                <c:pt idx="73">
                  <c:v>3.0416666666666669E-3</c:v>
                </c:pt>
                <c:pt idx="74">
                  <c:v>3.0833333333333338E-3</c:v>
                </c:pt>
                <c:pt idx="75">
                  <c:v>3.1250000000000006E-3</c:v>
                </c:pt>
                <c:pt idx="76">
                  <c:v>3.166666666666667E-3</c:v>
                </c:pt>
                <c:pt idx="77">
                  <c:v>3.2083333333333339E-3</c:v>
                </c:pt>
                <c:pt idx="78">
                  <c:v>3.2500000000000003E-3</c:v>
                </c:pt>
                <c:pt idx="79">
                  <c:v>3.2916666666666671E-3</c:v>
                </c:pt>
                <c:pt idx="80">
                  <c:v>3.333333333333334E-3</c:v>
                </c:pt>
                <c:pt idx="81">
                  <c:v>3.3750000000000004E-3</c:v>
                </c:pt>
                <c:pt idx="82">
                  <c:v>3.4166666666666672E-3</c:v>
                </c:pt>
                <c:pt idx="83">
                  <c:v>3.4583333333333337E-3</c:v>
                </c:pt>
                <c:pt idx="84">
                  <c:v>3.5000000000000005E-3</c:v>
                </c:pt>
                <c:pt idx="85">
                  <c:v>3.5416666666666669E-3</c:v>
                </c:pt>
                <c:pt idx="86">
                  <c:v>3.5833333333333338E-3</c:v>
                </c:pt>
                <c:pt idx="87">
                  <c:v>3.6250000000000006E-3</c:v>
                </c:pt>
                <c:pt idx="88">
                  <c:v>3.666666666666667E-3</c:v>
                </c:pt>
                <c:pt idx="89">
                  <c:v>3.7083333333333339E-3</c:v>
                </c:pt>
                <c:pt idx="90">
                  <c:v>3.7500000000000003E-3</c:v>
                </c:pt>
                <c:pt idx="91">
                  <c:v>3.7916666666666671E-3</c:v>
                </c:pt>
                <c:pt idx="92">
                  <c:v>3.833333333333334E-3</c:v>
                </c:pt>
                <c:pt idx="93">
                  <c:v>3.8750000000000004E-3</c:v>
                </c:pt>
                <c:pt idx="94">
                  <c:v>3.9166666666666673E-3</c:v>
                </c:pt>
                <c:pt idx="95">
                  <c:v>3.9583333333333337E-3</c:v>
                </c:pt>
                <c:pt idx="96">
                  <c:v>4.0000000000000001E-3</c:v>
                </c:pt>
                <c:pt idx="97">
                  <c:v>4.0416666666666674E-3</c:v>
                </c:pt>
                <c:pt idx="98">
                  <c:v>4.0833333333333338E-3</c:v>
                </c:pt>
                <c:pt idx="99">
                  <c:v>4.1250000000000002E-3</c:v>
                </c:pt>
                <c:pt idx="100">
                  <c:v>4.1666666666666675E-3</c:v>
                </c:pt>
                <c:pt idx="101">
                  <c:v>4.2083333333333339E-3</c:v>
                </c:pt>
                <c:pt idx="102">
                  <c:v>4.2500000000000003E-3</c:v>
                </c:pt>
                <c:pt idx="103">
                  <c:v>4.2916666666666676E-3</c:v>
                </c:pt>
                <c:pt idx="104">
                  <c:v>4.333333333333334E-3</c:v>
                </c:pt>
                <c:pt idx="105">
                  <c:v>4.3750000000000004E-3</c:v>
                </c:pt>
                <c:pt idx="106">
                  <c:v>4.4166666666666668E-3</c:v>
                </c:pt>
                <c:pt idx="107">
                  <c:v>4.4583333333333341E-3</c:v>
                </c:pt>
                <c:pt idx="108">
                  <c:v>4.5000000000000005E-3</c:v>
                </c:pt>
                <c:pt idx="109">
                  <c:v>4.5416666666666669E-3</c:v>
                </c:pt>
                <c:pt idx="110">
                  <c:v>4.5833333333333342E-3</c:v>
                </c:pt>
                <c:pt idx="111">
                  <c:v>4.6250000000000006E-3</c:v>
                </c:pt>
                <c:pt idx="112">
                  <c:v>4.6666666666666671E-3</c:v>
                </c:pt>
                <c:pt idx="113">
                  <c:v>4.7083333333333343E-3</c:v>
                </c:pt>
                <c:pt idx="114">
                  <c:v>4.7500000000000007E-3</c:v>
                </c:pt>
                <c:pt idx="115">
                  <c:v>4.7916666666666672E-3</c:v>
                </c:pt>
                <c:pt idx="116">
                  <c:v>4.8333333333333336E-3</c:v>
                </c:pt>
                <c:pt idx="117">
                  <c:v>4.8750000000000009E-3</c:v>
                </c:pt>
                <c:pt idx="118">
                  <c:v>4.9166666666666673E-3</c:v>
                </c:pt>
                <c:pt idx="119">
                  <c:v>4.9583333333333337E-3</c:v>
                </c:pt>
                <c:pt idx="120">
                  <c:v>5.000000000000001E-3</c:v>
                </c:pt>
                <c:pt idx="121">
                  <c:v>5.0416666666666674E-3</c:v>
                </c:pt>
                <c:pt idx="122">
                  <c:v>5.0833333333333338E-3</c:v>
                </c:pt>
                <c:pt idx="123">
                  <c:v>5.1250000000000011E-3</c:v>
                </c:pt>
                <c:pt idx="124">
                  <c:v>5.1666666666666675E-3</c:v>
                </c:pt>
                <c:pt idx="125">
                  <c:v>5.2083333333333339E-3</c:v>
                </c:pt>
                <c:pt idx="126">
                  <c:v>5.2500000000000003E-3</c:v>
                </c:pt>
                <c:pt idx="127">
                  <c:v>5.2916666666666676E-3</c:v>
                </c:pt>
                <c:pt idx="128">
                  <c:v>5.333333333333334E-3</c:v>
                </c:pt>
                <c:pt idx="129">
                  <c:v>5.3750000000000004E-3</c:v>
                </c:pt>
                <c:pt idx="130">
                  <c:v>5.4166666666666677E-3</c:v>
                </c:pt>
                <c:pt idx="131">
                  <c:v>5.4583333333333341E-3</c:v>
                </c:pt>
                <c:pt idx="132">
                  <c:v>5.5000000000000005E-3</c:v>
                </c:pt>
                <c:pt idx="133">
                  <c:v>5.541666666666667E-3</c:v>
                </c:pt>
                <c:pt idx="134">
                  <c:v>5.5833333333333342E-3</c:v>
                </c:pt>
                <c:pt idx="135">
                  <c:v>5.6250000000000007E-3</c:v>
                </c:pt>
                <c:pt idx="136">
                  <c:v>5.6666666666666671E-3</c:v>
                </c:pt>
                <c:pt idx="137">
                  <c:v>5.7083333333333344E-3</c:v>
                </c:pt>
                <c:pt idx="138">
                  <c:v>5.7500000000000008E-3</c:v>
                </c:pt>
                <c:pt idx="139">
                  <c:v>5.7916666666666672E-3</c:v>
                </c:pt>
                <c:pt idx="140">
                  <c:v>5.8333333333333345E-3</c:v>
                </c:pt>
                <c:pt idx="141">
                  <c:v>5.8750000000000009E-3</c:v>
                </c:pt>
                <c:pt idx="142">
                  <c:v>5.9166666666666673E-3</c:v>
                </c:pt>
                <c:pt idx="143">
                  <c:v>5.9583333333333337E-3</c:v>
                </c:pt>
                <c:pt idx="144">
                  <c:v>6.000000000000001E-3</c:v>
                </c:pt>
                <c:pt idx="145">
                  <c:v>6.0416666666666674E-3</c:v>
                </c:pt>
                <c:pt idx="146">
                  <c:v>6.0833333333333338E-3</c:v>
                </c:pt>
                <c:pt idx="147">
                  <c:v>6.1250000000000011E-3</c:v>
                </c:pt>
                <c:pt idx="148">
                  <c:v>6.1666666666666675E-3</c:v>
                </c:pt>
                <c:pt idx="149">
                  <c:v>6.2083333333333339E-3</c:v>
                </c:pt>
                <c:pt idx="150">
                  <c:v>6.2500000000000012E-3</c:v>
                </c:pt>
                <c:pt idx="151">
                  <c:v>6.2916666666666676E-3</c:v>
                </c:pt>
                <c:pt idx="152">
                  <c:v>6.333333333333334E-3</c:v>
                </c:pt>
                <c:pt idx="153">
                  <c:v>6.3750000000000005E-3</c:v>
                </c:pt>
                <c:pt idx="154">
                  <c:v>6.4166666666666677E-3</c:v>
                </c:pt>
                <c:pt idx="155">
                  <c:v>6.4583333333333342E-3</c:v>
                </c:pt>
                <c:pt idx="156">
                  <c:v>6.5000000000000006E-3</c:v>
                </c:pt>
                <c:pt idx="157">
                  <c:v>6.5416666666666679E-3</c:v>
                </c:pt>
                <c:pt idx="158">
                  <c:v>6.5833333333333343E-3</c:v>
                </c:pt>
                <c:pt idx="159">
                  <c:v>6.6250000000000007E-3</c:v>
                </c:pt>
                <c:pt idx="160">
                  <c:v>6.666666666666668E-3</c:v>
                </c:pt>
                <c:pt idx="161">
                  <c:v>6.7083333333333344E-3</c:v>
                </c:pt>
                <c:pt idx="162">
                  <c:v>6.7500000000000008E-3</c:v>
                </c:pt>
                <c:pt idx="163">
                  <c:v>6.7916666666666672E-3</c:v>
                </c:pt>
                <c:pt idx="164">
                  <c:v>6.8333333333333345E-3</c:v>
                </c:pt>
                <c:pt idx="165">
                  <c:v>6.8750000000000009E-3</c:v>
                </c:pt>
                <c:pt idx="166">
                  <c:v>6.9166666666666673E-3</c:v>
                </c:pt>
                <c:pt idx="167">
                  <c:v>6.9583333333333346E-3</c:v>
                </c:pt>
                <c:pt idx="168">
                  <c:v>7.000000000000001E-3</c:v>
                </c:pt>
                <c:pt idx="169">
                  <c:v>7.0416666666666674E-3</c:v>
                </c:pt>
                <c:pt idx="170">
                  <c:v>7.0833333333333338E-3</c:v>
                </c:pt>
                <c:pt idx="171">
                  <c:v>7.1250000000000011E-3</c:v>
                </c:pt>
                <c:pt idx="172">
                  <c:v>7.1666666666666675E-3</c:v>
                </c:pt>
                <c:pt idx="173">
                  <c:v>7.208333333333334E-3</c:v>
                </c:pt>
                <c:pt idx="174">
                  <c:v>7.2500000000000012E-3</c:v>
                </c:pt>
                <c:pt idx="175">
                  <c:v>7.2916666666666676E-3</c:v>
                </c:pt>
                <c:pt idx="176">
                  <c:v>7.3333333333333341E-3</c:v>
                </c:pt>
                <c:pt idx="177">
                  <c:v>7.3750000000000013E-3</c:v>
                </c:pt>
                <c:pt idx="178">
                  <c:v>7.4166666666666678E-3</c:v>
                </c:pt>
                <c:pt idx="179">
                  <c:v>7.4583333333333342E-3</c:v>
                </c:pt>
                <c:pt idx="180">
                  <c:v>7.5000000000000006E-3</c:v>
                </c:pt>
                <c:pt idx="181">
                  <c:v>7.5416666666666679E-3</c:v>
                </c:pt>
                <c:pt idx="182">
                  <c:v>7.5833333333333343E-3</c:v>
                </c:pt>
                <c:pt idx="183">
                  <c:v>7.6250000000000007E-3</c:v>
                </c:pt>
                <c:pt idx="184">
                  <c:v>7.666666666666668E-3</c:v>
                </c:pt>
                <c:pt idx="185">
                  <c:v>7.7083333333333344E-3</c:v>
                </c:pt>
                <c:pt idx="186">
                  <c:v>7.7500000000000008E-3</c:v>
                </c:pt>
                <c:pt idx="187">
                  <c:v>7.7916666666666681E-3</c:v>
                </c:pt>
                <c:pt idx="188">
                  <c:v>7.8333333333333345E-3</c:v>
                </c:pt>
                <c:pt idx="189">
                  <c:v>7.8750000000000018E-3</c:v>
                </c:pt>
                <c:pt idx="190">
                  <c:v>7.9166666666666673E-3</c:v>
                </c:pt>
                <c:pt idx="191">
                  <c:v>7.9583333333333346E-3</c:v>
                </c:pt>
                <c:pt idx="192">
                  <c:v>8.0000000000000002E-3</c:v>
                </c:pt>
                <c:pt idx="193">
                  <c:v>8.0416666666666674E-3</c:v>
                </c:pt>
                <c:pt idx="194">
                  <c:v>8.0833333333333347E-3</c:v>
                </c:pt>
                <c:pt idx="195">
                  <c:v>8.1250000000000003E-3</c:v>
                </c:pt>
                <c:pt idx="196">
                  <c:v>8.1666666666666676E-3</c:v>
                </c:pt>
                <c:pt idx="197">
                  <c:v>8.2083333333333348E-3</c:v>
                </c:pt>
                <c:pt idx="198">
                  <c:v>8.2500000000000004E-3</c:v>
                </c:pt>
                <c:pt idx="199">
                  <c:v>8.2916666666666677E-3</c:v>
                </c:pt>
                <c:pt idx="200">
                  <c:v>8.333333333333335E-3</c:v>
                </c:pt>
                <c:pt idx="201">
                  <c:v>8.3750000000000005E-3</c:v>
                </c:pt>
              </c:numCache>
            </c:numRef>
          </c:xVal>
          <c:yVal>
            <c:numRef>
              <c:f>pwmtable!$E$5:$E$254</c:f>
              <c:numCache>
                <c:formatCode>0.00000E+00</c:formatCode>
                <c:ptCount val="250"/>
                <c:pt idx="0">
                  <c:v>0</c:v>
                </c:pt>
                <c:pt idx="1">
                  <c:v>6.544715546591949E-7</c:v>
                </c:pt>
                <c:pt idx="2">
                  <c:v>1.3087816282553456E-6</c:v>
                </c:pt>
                <c:pt idx="3">
                  <c:v>1.9627687795684447E-6</c:v>
                </c:pt>
                <c:pt idx="4">
                  <c:v>2.6162716470547243E-6</c:v>
                </c:pt>
                <c:pt idx="5">
                  <c:v>3.269128988660207E-6</c:v>
                </c:pt>
                <c:pt idx="6">
                  <c:v>3.921179721604764E-6</c:v>
                </c:pt>
                <c:pt idx="7">
                  <c:v>4.5722629621268876E-6</c:v>
                </c:pt>
                <c:pt idx="8">
                  <c:v>5.2222180651793452E-6</c:v>
                </c:pt>
                <c:pt idx="9">
                  <c:v>5.870884664065946E-6</c:v>
                </c:pt>
                <c:pt idx="10">
                  <c:v>6.5181027100096216E-6</c:v>
                </c:pt>
                <c:pt idx="11">
                  <c:v>7.1637125116420669E-6</c:v>
                </c:pt>
                <c:pt idx="12">
                  <c:v>7.8075547744051935E-6</c:v>
                </c:pt>
                <c:pt idx="13">
                  <c:v>8.4494706398546876E-6</c:v>
                </c:pt>
                <c:pt idx="14">
                  <c:v>9.0893017248559415E-6</c:v>
                </c:pt>
                <c:pt idx="15">
                  <c:v>9.7268901606627269E-6</c:v>
                </c:pt>
                <c:pt idx="16">
                  <c:v>1.036207863186895E-5</c:v>
                </c:pt>
                <c:pt idx="17">
                  <c:v>1.0994710415223873E-5</c:v>
                </c:pt>
                <c:pt idx="18">
                  <c:v>1.1624629418301224E-5</c:v>
                </c:pt>
                <c:pt idx="19">
                  <c:v>1.2251680218012669E-5</c:v>
                </c:pt>
                <c:pt idx="20">
                  <c:v>1.2875708098956145E-5</c:v>
                </c:pt>
                <c:pt idx="21">
                  <c:v>1.3496559091589561E-5</c:v>
                </c:pt>
                <c:pt idx="22">
                  <c:v>1.411408001022048E-5</c:v>
                </c:pt>
                <c:pt idx="23">
                  <c:v>1.4728118490802385E-5</c:v>
                </c:pt>
                <c:pt idx="24">
                  <c:v>1.5338523028528251E-5</c:v>
                </c:pt>
                <c:pt idx="25">
                  <c:v>1.5945143015212077E-5</c:v>
                </c:pt>
                <c:pt idx="26">
                  <c:v>1.6547828776449195E-5</c:v>
                </c:pt>
                <c:pt idx="27">
                  <c:v>1.7146431608546207E-5</c:v>
                </c:pt>
                <c:pt idx="28">
                  <c:v>1.7740803815211366E-5</c:v>
                </c:pt>
                <c:pt idx="29">
                  <c:v>1.833079874399647E-5</c:v>
                </c:pt>
                <c:pt idx="30">
                  <c:v>1.891627082248112E-5</c:v>
                </c:pt>
                <c:pt idx="31">
                  <c:v>1.9497075594190561E-5</c:v>
                </c:pt>
                <c:pt idx="32">
                  <c:v>2.0073069754238141E-5</c:v>
                </c:pt>
                <c:pt idx="33">
                  <c:v>2.0644111184683653E-5</c:v>
                </c:pt>
                <c:pt idx="34">
                  <c:v>2.1210058989598808E-5</c:v>
                </c:pt>
                <c:pt idx="35">
                  <c:v>2.1770773529831209E-5</c:v>
                </c:pt>
                <c:pt idx="36">
                  <c:v>2.2326116457458202E-5</c:v>
                </c:pt>
                <c:pt idx="37">
                  <c:v>2.2875950749922161E-5</c:v>
                </c:pt>
                <c:pt idx="38">
                  <c:v>2.3420140743838777E-5</c:v>
                </c:pt>
                <c:pt idx="39">
                  <c:v>2.3958552168469947E-5</c:v>
                </c:pt>
                <c:pt idx="40">
                  <c:v>2.4491052178853055E-5</c:v>
                </c:pt>
                <c:pt idx="41">
                  <c:v>2.5017509388578509E-5</c:v>
                </c:pt>
                <c:pt idx="42">
                  <c:v>2.5537793902207358E-5</c:v>
                </c:pt>
                <c:pt idx="43">
                  <c:v>2.6051777347321053E-5</c:v>
                </c:pt>
                <c:pt idx="44">
                  <c:v>2.6559332906195413E-5</c:v>
                </c:pt>
                <c:pt idx="45">
                  <c:v>2.7060335347090993E-5</c:v>
                </c:pt>
                <c:pt idx="46">
                  <c:v>2.7554661055152167E-5</c:v>
                </c:pt>
                <c:pt idx="47">
                  <c:v>2.8042188062907224E-5</c:v>
                </c:pt>
                <c:pt idx="48">
                  <c:v>2.8522796080362034E-5</c:v>
                </c:pt>
                <c:pt idx="49">
                  <c:v>2.8996366524679773E-5</c:v>
                </c:pt>
                <c:pt idx="50">
                  <c:v>2.9462782549439488E-5</c:v>
                </c:pt>
                <c:pt idx="51">
                  <c:v>2.9921929073466208E-5</c:v>
                </c:pt>
                <c:pt idx="52">
                  <c:v>3.0373692809225484E-5</c:v>
                </c:pt>
                <c:pt idx="53">
                  <c:v>3.0817962290775411E-5</c:v>
                </c:pt>
                <c:pt idx="54">
                  <c:v>3.1254627901269156E-5</c:v>
                </c:pt>
                <c:pt idx="55">
                  <c:v>3.1683581900001296E-5</c:v>
                </c:pt>
                <c:pt idx="56">
                  <c:v>3.210471844899122E-5</c:v>
                </c:pt>
                <c:pt idx="57">
                  <c:v>3.2517933639097071E-5</c:v>
                </c:pt>
                <c:pt idx="58">
                  <c:v>3.2923125515653768E-5</c:v>
                </c:pt>
                <c:pt idx="59">
                  <c:v>3.3320194103628779E-5</c:v>
                </c:pt>
                <c:pt idx="60">
                  <c:v>3.3709041432289483E-5</c:v>
                </c:pt>
                <c:pt idx="61">
                  <c:v>3.4089571559375985E-5</c:v>
                </c:pt>
                <c:pt idx="62">
                  <c:v>3.4461690594773418E-5</c:v>
                </c:pt>
                <c:pt idx="63">
                  <c:v>3.4825306723677936E-5</c:v>
                </c:pt>
                <c:pt idx="64">
                  <c:v>3.5180330229250634E-5</c:v>
                </c:pt>
                <c:pt idx="65">
                  <c:v>3.5526673514753848E-5</c:v>
                </c:pt>
                <c:pt idx="66">
                  <c:v>3.5864251125164325E-5</c:v>
                </c:pt>
                <c:pt idx="67">
                  <c:v>3.6192979768257975E-5</c:v>
                </c:pt>
                <c:pt idx="68">
                  <c:v>3.651277833516099E-5</c:v>
                </c:pt>
                <c:pt idx="69">
                  <c:v>3.682356792036223E-5</c:v>
                </c:pt>
                <c:pt idx="70">
                  <c:v>3.7125271841181999E-5</c:v>
                </c:pt>
                <c:pt idx="71">
                  <c:v>3.7417815656692325E-5</c:v>
                </c:pt>
                <c:pt idx="72">
                  <c:v>3.7701127186084151E-5</c:v>
                </c:pt>
                <c:pt idx="73">
                  <c:v>3.7975136526476893E-5</c:v>
                </c:pt>
                <c:pt idx="74">
                  <c:v>3.8239776070165885E-5</c:v>
                </c:pt>
                <c:pt idx="75">
                  <c:v>3.8494980521303624E-5</c:v>
                </c:pt>
                <c:pt idx="76">
                  <c:v>3.8740686912010479E-5</c:v>
                </c:pt>
                <c:pt idx="77">
                  <c:v>3.8976834617911147E-5</c:v>
                </c:pt>
                <c:pt idx="78">
                  <c:v>3.920336537309274E-5</c:v>
                </c:pt>
                <c:pt idx="79">
                  <c:v>3.9420223284481059E-5</c:v>
                </c:pt>
                <c:pt idx="80">
                  <c:v>3.9627354845631406E-5</c:v>
                </c:pt>
                <c:pt idx="81">
                  <c:v>3.9824708949930429E-5</c:v>
                </c:pt>
                <c:pt idx="82">
                  <c:v>4.0012236903205971E-5</c:v>
                </c:pt>
                <c:pt idx="83">
                  <c:v>4.0189892435741596E-5</c:v>
                </c:pt>
                <c:pt idx="84">
                  <c:v>4.0357631713692966E-5</c:v>
                </c:pt>
                <c:pt idx="85">
                  <c:v>4.0515413349903202E-5</c:v>
                </c:pt>
                <c:pt idx="86">
                  <c:v>4.0663198414114484E-5</c:v>
                </c:pt>
                <c:pt idx="87">
                  <c:v>4.0800950442573584E-5</c:v>
                </c:pt>
                <c:pt idx="88">
                  <c:v>4.0928635447028701E-5</c:v>
                </c:pt>
                <c:pt idx="89">
                  <c:v>4.1046221923115585E-5</c:v>
                </c:pt>
                <c:pt idx="90">
                  <c:v>4.1153680858130743E-5</c:v>
                </c:pt>
                <c:pt idx="91">
                  <c:v>4.1250985738189906E-5</c:v>
                </c:pt>
                <c:pt idx="92">
                  <c:v>4.1338112554769917E-5</c:v>
                </c:pt>
                <c:pt idx="93">
                  <c:v>4.1415039810632495E-5</c:v>
                </c:pt>
                <c:pt idx="94">
                  <c:v>4.1481748525128339E-5</c:v>
                </c:pt>
                <c:pt idx="95">
                  <c:v>4.1538222238880335E-5</c:v>
                </c:pt>
                <c:pt idx="96">
                  <c:v>4.1584447017844656E-5</c:v>
                </c:pt>
                <c:pt idx="97">
                  <c:v>4.1620411456748756E-5</c:v>
                </c:pt>
                <c:pt idx="98">
                  <c:v>4.1646106681905491E-5</c:v>
                </c:pt>
                <c:pt idx="99">
                  <c:v>4.1661526353402527E-5</c:v>
                </c:pt>
                <c:pt idx="100">
                  <c:v>4.1666666666666672E-5</c:v>
                </c:pt>
                <c:pt idx="101">
                  <c:v>4.1666666666666672E-5</c:v>
                </c:pt>
                <c:pt idx="102">
                  <c:v>4.1661526353402527E-5</c:v>
                </c:pt>
                <c:pt idx="103">
                  <c:v>4.1646106681905491E-5</c:v>
                </c:pt>
                <c:pt idx="104">
                  <c:v>4.1620411456748756E-5</c:v>
                </c:pt>
                <c:pt idx="105">
                  <c:v>4.1584447017844656E-5</c:v>
                </c:pt>
                <c:pt idx="106">
                  <c:v>4.1538222238880335E-5</c:v>
                </c:pt>
                <c:pt idx="107">
                  <c:v>4.1481748525128339E-5</c:v>
                </c:pt>
                <c:pt idx="108">
                  <c:v>4.1415039810632495E-5</c:v>
                </c:pt>
                <c:pt idx="109">
                  <c:v>4.1338112554769917E-5</c:v>
                </c:pt>
                <c:pt idx="110">
                  <c:v>4.1250985738189906E-5</c:v>
                </c:pt>
                <c:pt idx="111">
                  <c:v>4.1153680858130743E-5</c:v>
                </c:pt>
                <c:pt idx="112">
                  <c:v>4.1046221923115585E-5</c:v>
                </c:pt>
                <c:pt idx="113">
                  <c:v>4.0928635447028701E-5</c:v>
                </c:pt>
                <c:pt idx="114">
                  <c:v>4.0800950442573584E-5</c:v>
                </c:pt>
                <c:pt idx="115">
                  <c:v>4.0663198414114484E-5</c:v>
                </c:pt>
                <c:pt idx="116">
                  <c:v>4.0515413349903202E-5</c:v>
                </c:pt>
                <c:pt idx="117">
                  <c:v>4.0357631713692966E-5</c:v>
                </c:pt>
                <c:pt idx="118">
                  <c:v>4.0189892435741596E-5</c:v>
                </c:pt>
                <c:pt idx="119">
                  <c:v>4.0012236903205971E-5</c:v>
                </c:pt>
                <c:pt idx="120">
                  <c:v>3.9824708949930429E-5</c:v>
                </c:pt>
                <c:pt idx="121">
                  <c:v>3.9627354845631406E-5</c:v>
                </c:pt>
                <c:pt idx="122">
                  <c:v>3.9420223284481059E-5</c:v>
                </c:pt>
                <c:pt idx="123">
                  <c:v>3.920336537309274E-5</c:v>
                </c:pt>
                <c:pt idx="124">
                  <c:v>3.8976834617911147E-5</c:v>
                </c:pt>
                <c:pt idx="125">
                  <c:v>3.8740686912010479E-5</c:v>
                </c:pt>
                <c:pt idx="126">
                  <c:v>3.8494980521303624E-5</c:v>
                </c:pt>
                <c:pt idx="127">
                  <c:v>3.8239776070165885E-5</c:v>
                </c:pt>
                <c:pt idx="128">
                  <c:v>3.7975136526476893E-5</c:v>
                </c:pt>
                <c:pt idx="129">
                  <c:v>3.7701127186084151E-5</c:v>
                </c:pt>
                <c:pt idx="130">
                  <c:v>3.7417815656692325E-5</c:v>
                </c:pt>
                <c:pt idx="131">
                  <c:v>3.7125271841181999E-5</c:v>
                </c:pt>
                <c:pt idx="132">
                  <c:v>3.682356792036223E-5</c:v>
                </c:pt>
                <c:pt idx="133">
                  <c:v>3.651277833516099E-5</c:v>
                </c:pt>
                <c:pt idx="134">
                  <c:v>3.6192979768257975E-5</c:v>
                </c:pt>
                <c:pt idx="135">
                  <c:v>3.5864251125164325E-5</c:v>
                </c:pt>
                <c:pt idx="136">
                  <c:v>3.5526673514753848E-5</c:v>
                </c:pt>
                <c:pt idx="137">
                  <c:v>3.5180330229250634E-5</c:v>
                </c:pt>
                <c:pt idx="138">
                  <c:v>3.4825306723677936E-5</c:v>
                </c:pt>
                <c:pt idx="139">
                  <c:v>3.4461690594773418E-5</c:v>
                </c:pt>
                <c:pt idx="140">
                  <c:v>3.4089571559375985E-5</c:v>
                </c:pt>
                <c:pt idx="141">
                  <c:v>3.3709041432289483E-5</c:v>
                </c:pt>
                <c:pt idx="142">
                  <c:v>3.3320194103628779E-5</c:v>
                </c:pt>
                <c:pt idx="143">
                  <c:v>3.2923125515653768E-5</c:v>
                </c:pt>
                <c:pt idx="144">
                  <c:v>3.2517933639097071E-5</c:v>
                </c:pt>
                <c:pt idx="145">
                  <c:v>3.210471844899122E-5</c:v>
                </c:pt>
                <c:pt idx="146">
                  <c:v>3.1683581900001296E-5</c:v>
                </c:pt>
                <c:pt idx="147">
                  <c:v>3.1254627901269156E-5</c:v>
                </c:pt>
                <c:pt idx="148">
                  <c:v>3.0817962290775411E-5</c:v>
                </c:pt>
                <c:pt idx="149">
                  <c:v>3.0373692809225484E-5</c:v>
                </c:pt>
                <c:pt idx="150">
                  <c:v>2.9921929073466208E-5</c:v>
                </c:pt>
                <c:pt idx="151">
                  <c:v>2.9462782549439488E-5</c:v>
                </c:pt>
                <c:pt idx="152">
                  <c:v>2.8996366524679773E-5</c:v>
                </c:pt>
                <c:pt idx="153">
                  <c:v>2.8522796080362034E-5</c:v>
                </c:pt>
                <c:pt idx="154">
                  <c:v>2.8042188062907224E-5</c:v>
                </c:pt>
                <c:pt idx="155">
                  <c:v>2.7554661055152167E-5</c:v>
                </c:pt>
                <c:pt idx="156">
                  <c:v>2.7060335347090993E-5</c:v>
                </c:pt>
                <c:pt idx="157">
                  <c:v>2.6559332906195413E-5</c:v>
                </c:pt>
                <c:pt idx="158">
                  <c:v>2.6051777347321053E-5</c:v>
                </c:pt>
                <c:pt idx="159">
                  <c:v>2.5537793902207358E-5</c:v>
                </c:pt>
                <c:pt idx="160">
                  <c:v>2.5017509388578509E-5</c:v>
                </c:pt>
                <c:pt idx="161">
                  <c:v>2.4491052178853055E-5</c:v>
                </c:pt>
                <c:pt idx="162">
                  <c:v>2.3958552168469947E-5</c:v>
                </c:pt>
                <c:pt idx="163">
                  <c:v>2.3420140743838777E-5</c:v>
                </c:pt>
                <c:pt idx="164">
                  <c:v>2.2875950749922161E-5</c:v>
                </c:pt>
                <c:pt idx="165">
                  <c:v>2.2326116457458202E-5</c:v>
                </c:pt>
                <c:pt idx="166">
                  <c:v>2.1770773529831209E-5</c:v>
                </c:pt>
                <c:pt idx="167">
                  <c:v>2.1210058989598808E-5</c:v>
                </c:pt>
                <c:pt idx="168">
                  <c:v>2.0644111184683653E-5</c:v>
                </c:pt>
                <c:pt idx="169">
                  <c:v>2.0073069754238141E-5</c:v>
                </c:pt>
                <c:pt idx="170">
                  <c:v>1.9497075594190561E-5</c:v>
                </c:pt>
                <c:pt idx="171">
                  <c:v>1.891627082248112E-5</c:v>
                </c:pt>
                <c:pt idx="172">
                  <c:v>1.833079874399647E-5</c:v>
                </c:pt>
                <c:pt idx="173">
                  <c:v>1.7740803815211366E-5</c:v>
                </c:pt>
                <c:pt idx="174">
                  <c:v>1.7146431608546207E-5</c:v>
                </c:pt>
                <c:pt idx="175">
                  <c:v>1.6547828776449195E-5</c:v>
                </c:pt>
                <c:pt idx="176">
                  <c:v>1.5945143015212077E-5</c:v>
                </c:pt>
                <c:pt idx="177">
                  <c:v>1.5338523028528251E-5</c:v>
                </c:pt>
                <c:pt idx="178">
                  <c:v>1.4728118490802385E-5</c:v>
                </c:pt>
                <c:pt idx="179">
                  <c:v>1.411408001022048E-5</c:v>
                </c:pt>
                <c:pt idx="180">
                  <c:v>1.3496559091589561E-5</c:v>
                </c:pt>
                <c:pt idx="181">
                  <c:v>1.2875708098956145E-5</c:v>
                </c:pt>
                <c:pt idx="182">
                  <c:v>1.2251680218012669E-5</c:v>
                </c:pt>
                <c:pt idx="183">
                  <c:v>1.1624629418301224E-5</c:v>
                </c:pt>
                <c:pt idx="184">
                  <c:v>1.0994710415223873E-5</c:v>
                </c:pt>
                <c:pt idx="185">
                  <c:v>1.036207863186895E-5</c:v>
                </c:pt>
                <c:pt idx="186">
                  <c:v>9.7268901606627269E-6</c:v>
                </c:pt>
                <c:pt idx="187">
                  <c:v>9.0893017248559415E-6</c:v>
                </c:pt>
                <c:pt idx="188">
                  <c:v>8.4494706398546876E-6</c:v>
                </c:pt>
                <c:pt idx="189">
                  <c:v>7.8075547744051935E-6</c:v>
                </c:pt>
                <c:pt idx="190">
                  <c:v>7.1637125116420669E-6</c:v>
                </c:pt>
                <c:pt idx="191">
                  <c:v>6.5181027100096216E-6</c:v>
                </c:pt>
                <c:pt idx="192">
                  <c:v>5.870884664065946E-6</c:v>
                </c:pt>
                <c:pt idx="193">
                  <c:v>5.2222180651793452E-6</c:v>
                </c:pt>
                <c:pt idx="194">
                  <c:v>4.5722629621268876E-6</c:v>
                </c:pt>
                <c:pt idx="195">
                  <c:v>3.921179721604764E-6</c:v>
                </c:pt>
                <c:pt idx="196">
                  <c:v>3.269128988660207E-6</c:v>
                </c:pt>
                <c:pt idx="197">
                  <c:v>2.6162716470547243E-6</c:v>
                </c:pt>
                <c:pt idx="198">
                  <c:v>1.9627687795684447E-6</c:v>
                </c:pt>
                <c:pt idx="199">
                  <c:v>1.3087816282553456E-6</c:v>
                </c:pt>
                <c:pt idx="200">
                  <c:v>6.544715546591949E-7</c:v>
                </c:pt>
                <c:pt idx="20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60-474C-95B7-8AE49F83E011}"/>
            </c:ext>
          </c:extLst>
        </c:ser>
        <c:ser>
          <c:idx val="1"/>
          <c:order val="1"/>
          <c:tx>
            <c:v>PIC Tpwmon</c:v>
          </c:tx>
          <c:marker>
            <c:symbol val="none"/>
          </c:marker>
          <c:xVal>
            <c:numRef>
              <c:f>pwmtable!$L$5:$L$254</c:f>
              <c:numCache>
                <c:formatCode>0.00000E+00</c:formatCode>
                <c:ptCount val="250"/>
                <c:pt idx="0">
                  <c:v>0</c:v>
                </c:pt>
                <c:pt idx="1">
                  <c:v>4.1666666666666672E-5</c:v>
                </c:pt>
                <c:pt idx="2">
                  <c:v>8.3333333333333344E-5</c:v>
                </c:pt>
                <c:pt idx="3">
                  <c:v>1.25E-4</c:v>
                </c:pt>
                <c:pt idx="4">
                  <c:v>1.6666666666666669E-4</c:v>
                </c:pt>
                <c:pt idx="5">
                  <c:v>2.0833333333333337E-4</c:v>
                </c:pt>
                <c:pt idx="6">
                  <c:v>2.5000000000000001E-4</c:v>
                </c:pt>
                <c:pt idx="7">
                  <c:v>2.9166666666666669E-4</c:v>
                </c:pt>
                <c:pt idx="8">
                  <c:v>3.3333333333333338E-4</c:v>
                </c:pt>
                <c:pt idx="9">
                  <c:v>3.7500000000000006E-4</c:v>
                </c:pt>
                <c:pt idx="10">
                  <c:v>4.1666666666666675E-4</c:v>
                </c:pt>
                <c:pt idx="11">
                  <c:v>4.5833333333333338E-4</c:v>
                </c:pt>
                <c:pt idx="12">
                  <c:v>5.0000000000000001E-4</c:v>
                </c:pt>
                <c:pt idx="13">
                  <c:v>5.4166666666666675E-4</c:v>
                </c:pt>
                <c:pt idx="14">
                  <c:v>5.8333333333333338E-4</c:v>
                </c:pt>
                <c:pt idx="15">
                  <c:v>6.2500000000000012E-4</c:v>
                </c:pt>
                <c:pt idx="16">
                  <c:v>6.6666666666666675E-4</c:v>
                </c:pt>
                <c:pt idx="17">
                  <c:v>7.0833333333333338E-4</c:v>
                </c:pt>
                <c:pt idx="18">
                  <c:v>7.5000000000000012E-4</c:v>
                </c:pt>
                <c:pt idx="19">
                  <c:v>7.9166666666666676E-4</c:v>
                </c:pt>
                <c:pt idx="20">
                  <c:v>8.333333333333335E-4</c:v>
                </c:pt>
                <c:pt idx="21">
                  <c:v>8.7500000000000013E-4</c:v>
                </c:pt>
                <c:pt idx="22">
                  <c:v>9.1666666666666676E-4</c:v>
                </c:pt>
                <c:pt idx="23">
                  <c:v>9.583333333333335E-4</c:v>
                </c:pt>
                <c:pt idx="24">
                  <c:v>1E-3</c:v>
                </c:pt>
                <c:pt idx="25">
                  <c:v>1.0416666666666669E-3</c:v>
                </c:pt>
                <c:pt idx="26">
                  <c:v>1.0833333333333335E-3</c:v>
                </c:pt>
                <c:pt idx="27">
                  <c:v>1.1250000000000001E-3</c:v>
                </c:pt>
                <c:pt idx="28">
                  <c:v>1.1666666666666668E-3</c:v>
                </c:pt>
                <c:pt idx="29">
                  <c:v>1.2083333333333334E-3</c:v>
                </c:pt>
                <c:pt idx="30">
                  <c:v>1.2500000000000002E-3</c:v>
                </c:pt>
                <c:pt idx="31">
                  <c:v>1.2916666666666669E-3</c:v>
                </c:pt>
                <c:pt idx="32">
                  <c:v>1.3333333333333335E-3</c:v>
                </c:pt>
                <c:pt idx="33">
                  <c:v>1.3750000000000001E-3</c:v>
                </c:pt>
                <c:pt idx="34">
                  <c:v>1.4166666666666668E-3</c:v>
                </c:pt>
                <c:pt idx="35">
                  <c:v>1.4583333333333336E-3</c:v>
                </c:pt>
                <c:pt idx="36">
                  <c:v>1.5000000000000002E-3</c:v>
                </c:pt>
                <c:pt idx="37">
                  <c:v>1.5416666666666669E-3</c:v>
                </c:pt>
                <c:pt idx="38">
                  <c:v>1.5833333333333335E-3</c:v>
                </c:pt>
                <c:pt idx="39">
                  <c:v>1.6250000000000001E-3</c:v>
                </c:pt>
                <c:pt idx="40">
                  <c:v>1.666666666666667E-3</c:v>
                </c:pt>
                <c:pt idx="41">
                  <c:v>1.7083333333333336E-3</c:v>
                </c:pt>
                <c:pt idx="42">
                  <c:v>1.7500000000000003E-3</c:v>
                </c:pt>
                <c:pt idx="43">
                  <c:v>1.7916666666666669E-3</c:v>
                </c:pt>
                <c:pt idx="44">
                  <c:v>1.8333333333333335E-3</c:v>
                </c:pt>
                <c:pt idx="45">
                  <c:v>1.8750000000000001E-3</c:v>
                </c:pt>
                <c:pt idx="46">
                  <c:v>1.916666666666667E-3</c:v>
                </c:pt>
                <c:pt idx="47">
                  <c:v>1.9583333333333336E-3</c:v>
                </c:pt>
                <c:pt idx="48">
                  <c:v>2E-3</c:v>
                </c:pt>
                <c:pt idx="49">
                  <c:v>2.0416666666666669E-3</c:v>
                </c:pt>
                <c:pt idx="50">
                  <c:v>2.0833333333333337E-3</c:v>
                </c:pt>
                <c:pt idx="51">
                  <c:v>2.1250000000000002E-3</c:v>
                </c:pt>
                <c:pt idx="52">
                  <c:v>2.166666666666667E-3</c:v>
                </c:pt>
                <c:pt idx="53">
                  <c:v>2.2083333333333334E-3</c:v>
                </c:pt>
                <c:pt idx="54">
                  <c:v>2.2500000000000003E-3</c:v>
                </c:pt>
                <c:pt idx="55">
                  <c:v>2.2916666666666671E-3</c:v>
                </c:pt>
                <c:pt idx="56">
                  <c:v>2.3333333333333335E-3</c:v>
                </c:pt>
                <c:pt idx="57">
                  <c:v>2.3750000000000004E-3</c:v>
                </c:pt>
                <c:pt idx="58">
                  <c:v>2.4166666666666668E-3</c:v>
                </c:pt>
                <c:pt idx="59">
                  <c:v>2.4583333333333336E-3</c:v>
                </c:pt>
                <c:pt idx="60">
                  <c:v>2.5000000000000005E-3</c:v>
                </c:pt>
                <c:pt idx="61">
                  <c:v>2.5416666666666669E-3</c:v>
                </c:pt>
                <c:pt idx="62">
                  <c:v>2.5833333333333337E-3</c:v>
                </c:pt>
                <c:pt idx="63">
                  <c:v>2.6250000000000002E-3</c:v>
                </c:pt>
                <c:pt idx="64">
                  <c:v>2.666666666666667E-3</c:v>
                </c:pt>
                <c:pt idx="65">
                  <c:v>2.7083333333333339E-3</c:v>
                </c:pt>
                <c:pt idx="66">
                  <c:v>2.7500000000000003E-3</c:v>
                </c:pt>
                <c:pt idx="67">
                  <c:v>2.7916666666666671E-3</c:v>
                </c:pt>
                <c:pt idx="68">
                  <c:v>2.8333333333333335E-3</c:v>
                </c:pt>
                <c:pt idx="69">
                  <c:v>2.8750000000000004E-3</c:v>
                </c:pt>
                <c:pt idx="70">
                  <c:v>2.9166666666666672E-3</c:v>
                </c:pt>
                <c:pt idx="71">
                  <c:v>2.9583333333333336E-3</c:v>
                </c:pt>
                <c:pt idx="72">
                  <c:v>3.0000000000000005E-3</c:v>
                </c:pt>
                <c:pt idx="73">
                  <c:v>3.0416666666666669E-3</c:v>
                </c:pt>
                <c:pt idx="74">
                  <c:v>3.0833333333333338E-3</c:v>
                </c:pt>
                <c:pt idx="75">
                  <c:v>3.1250000000000006E-3</c:v>
                </c:pt>
                <c:pt idx="76">
                  <c:v>3.166666666666667E-3</c:v>
                </c:pt>
                <c:pt idx="77">
                  <c:v>3.2083333333333339E-3</c:v>
                </c:pt>
                <c:pt idx="78">
                  <c:v>3.2500000000000003E-3</c:v>
                </c:pt>
                <c:pt idx="79">
                  <c:v>3.2916666666666671E-3</c:v>
                </c:pt>
                <c:pt idx="80">
                  <c:v>3.333333333333334E-3</c:v>
                </c:pt>
                <c:pt idx="81">
                  <c:v>3.3750000000000004E-3</c:v>
                </c:pt>
                <c:pt idx="82">
                  <c:v>3.4166666666666672E-3</c:v>
                </c:pt>
                <c:pt idx="83">
                  <c:v>3.4583333333333337E-3</c:v>
                </c:pt>
                <c:pt idx="84">
                  <c:v>3.5000000000000005E-3</c:v>
                </c:pt>
                <c:pt idx="85">
                  <c:v>3.5416666666666669E-3</c:v>
                </c:pt>
                <c:pt idx="86">
                  <c:v>3.5833333333333338E-3</c:v>
                </c:pt>
                <c:pt idx="87">
                  <c:v>3.6250000000000006E-3</c:v>
                </c:pt>
                <c:pt idx="88">
                  <c:v>3.666666666666667E-3</c:v>
                </c:pt>
                <c:pt idx="89">
                  <c:v>3.7083333333333339E-3</c:v>
                </c:pt>
                <c:pt idx="90">
                  <c:v>3.7500000000000003E-3</c:v>
                </c:pt>
                <c:pt idx="91">
                  <c:v>3.7916666666666671E-3</c:v>
                </c:pt>
                <c:pt idx="92">
                  <c:v>3.833333333333334E-3</c:v>
                </c:pt>
                <c:pt idx="93">
                  <c:v>3.8750000000000004E-3</c:v>
                </c:pt>
                <c:pt idx="94">
                  <c:v>3.9166666666666673E-3</c:v>
                </c:pt>
                <c:pt idx="95">
                  <c:v>3.9583333333333337E-3</c:v>
                </c:pt>
                <c:pt idx="96">
                  <c:v>4.0000000000000001E-3</c:v>
                </c:pt>
                <c:pt idx="97">
                  <c:v>4.0416666666666674E-3</c:v>
                </c:pt>
                <c:pt idx="98">
                  <c:v>4.0833333333333338E-3</c:v>
                </c:pt>
                <c:pt idx="99">
                  <c:v>4.1250000000000002E-3</c:v>
                </c:pt>
                <c:pt idx="100">
                  <c:v>4.1666666666666675E-3</c:v>
                </c:pt>
                <c:pt idx="101">
                  <c:v>4.2083333333333339E-3</c:v>
                </c:pt>
                <c:pt idx="102">
                  <c:v>4.2500000000000003E-3</c:v>
                </c:pt>
                <c:pt idx="103">
                  <c:v>4.2916666666666676E-3</c:v>
                </c:pt>
                <c:pt idx="104">
                  <c:v>4.333333333333334E-3</c:v>
                </c:pt>
                <c:pt idx="105">
                  <c:v>4.3750000000000004E-3</c:v>
                </c:pt>
                <c:pt idx="106">
                  <c:v>4.4166666666666668E-3</c:v>
                </c:pt>
                <c:pt idx="107">
                  <c:v>4.4583333333333341E-3</c:v>
                </c:pt>
                <c:pt idx="108">
                  <c:v>4.5000000000000005E-3</c:v>
                </c:pt>
                <c:pt idx="109">
                  <c:v>4.5416666666666669E-3</c:v>
                </c:pt>
                <c:pt idx="110">
                  <c:v>4.5833333333333342E-3</c:v>
                </c:pt>
                <c:pt idx="111">
                  <c:v>4.6250000000000006E-3</c:v>
                </c:pt>
                <c:pt idx="112">
                  <c:v>4.6666666666666671E-3</c:v>
                </c:pt>
                <c:pt idx="113">
                  <c:v>4.7083333333333343E-3</c:v>
                </c:pt>
                <c:pt idx="114">
                  <c:v>4.7500000000000007E-3</c:v>
                </c:pt>
                <c:pt idx="115">
                  <c:v>4.7916666666666672E-3</c:v>
                </c:pt>
                <c:pt idx="116">
                  <c:v>4.8333333333333336E-3</c:v>
                </c:pt>
                <c:pt idx="117">
                  <c:v>4.8750000000000009E-3</c:v>
                </c:pt>
                <c:pt idx="118">
                  <c:v>4.9166666666666673E-3</c:v>
                </c:pt>
                <c:pt idx="119">
                  <c:v>4.9583333333333337E-3</c:v>
                </c:pt>
                <c:pt idx="120">
                  <c:v>5.000000000000001E-3</c:v>
                </c:pt>
                <c:pt idx="121">
                  <c:v>5.0416666666666674E-3</c:v>
                </c:pt>
                <c:pt idx="122">
                  <c:v>5.0833333333333338E-3</c:v>
                </c:pt>
                <c:pt idx="123">
                  <c:v>5.1250000000000011E-3</c:v>
                </c:pt>
                <c:pt idx="124">
                  <c:v>5.1666666666666675E-3</c:v>
                </c:pt>
                <c:pt idx="125">
                  <c:v>5.2083333333333339E-3</c:v>
                </c:pt>
                <c:pt idx="126">
                  <c:v>5.2500000000000003E-3</c:v>
                </c:pt>
                <c:pt idx="127">
                  <c:v>5.2916666666666676E-3</c:v>
                </c:pt>
                <c:pt idx="128">
                  <c:v>5.333333333333334E-3</c:v>
                </c:pt>
                <c:pt idx="129">
                  <c:v>5.3750000000000004E-3</c:v>
                </c:pt>
                <c:pt idx="130">
                  <c:v>5.4166666666666677E-3</c:v>
                </c:pt>
                <c:pt idx="131">
                  <c:v>5.4583333333333341E-3</c:v>
                </c:pt>
                <c:pt idx="132">
                  <c:v>5.5000000000000005E-3</c:v>
                </c:pt>
                <c:pt idx="133">
                  <c:v>5.541666666666667E-3</c:v>
                </c:pt>
                <c:pt idx="134">
                  <c:v>5.5833333333333342E-3</c:v>
                </c:pt>
                <c:pt idx="135">
                  <c:v>5.6250000000000007E-3</c:v>
                </c:pt>
                <c:pt idx="136">
                  <c:v>5.6666666666666671E-3</c:v>
                </c:pt>
                <c:pt idx="137">
                  <c:v>5.7083333333333344E-3</c:v>
                </c:pt>
                <c:pt idx="138">
                  <c:v>5.7500000000000008E-3</c:v>
                </c:pt>
                <c:pt idx="139">
                  <c:v>5.7916666666666672E-3</c:v>
                </c:pt>
                <c:pt idx="140">
                  <c:v>5.8333333333333345E-3</c:v>
                </c:pt>
                <c:pt idx="141">
                  <c:v>5.8750000000000009E-3</c:v>
                </c:pt>
                <c:pt idx="142">
                  <c:v>5.9166666666666673E-3</c:v>
                </c:pt>
                <c:pt idx="143">
                  <c:v>5.9583333333333337E-3</c:v>
                </c:pt>
                <c:pt idx="144">
                  <c:v>6.000000000000001E-3</c:v>
                </c:pt>
                <c:pt idx="145">
                  <c:v>6.0416666666666674E-3</c:v>
                </c:pt>
                <c:pt idx="146">
                  <c:v>6.0833333333333338E-3</c:v>
                </c:pt>
                <c:pt idx="147">
                  <c:v>6.1250000000000011E-3</c:v>
                </c:pt>
                <c:pt idx="148">
                  <c:v>6.1666666666666675E-3</c:v>
                </c:pt>
                <c:pt idx="149">
                  <c:v>6.2083333333333339E-3</c:v>
                </c:pt>
                <c:pt idx="150">
                  <c:v>6.2500000000000012E-3</c:v>
                </c:pt>
                <c:pt idx="151">
                  <c:v>6.2916666666666676E-3</c:v>
                </c:pt>
                <c:pt idx="152">
                  <c:v>6.333333333333334E-3</c:v>
                </c:pt>
                <c:pt idx="153">
                  <c:v>6.3750000000000005E-3</c:v>
                </c:pt>
                <c:pt idx="154">
                  <c:v>6.4166666666666677E-3</c:v>
                </c:pt>
                <c:pt idx="155">
                  <c:v>6.4583333333333342E-3</c:v>
                </c:pt>
                <c:pt idx="156">
                  <c:v>6.5000000000000006E-3</c:v>
                </c:pt>
                <c:pt idx="157">
                  <c:v>6.5416666666666679E-3</c:v>
                </c:pt>
                <c:pt idx="158">
                  <c:v>6.5833333333333343E-3</c:v>
                </c:pt>
                <c:pt idx="159">
                  <c:v>6.6250000000000007E-3</c:v>
                </c:pt>
                <c:pt idx="160">
                  <c:v>6.666666666666668E-3</c:v>
                </c:pt>
                <c:pt idx="161">
                  <c:v>6.7083333333333344E-3</c:v>
                </c:pt>
                <c:pt idx="162">
                  <c:v>6.7500000000000008E-3</c:v>
                </c:pt>
                <c:pt idx="163">
                  <c:v>6.7916666666666672E-3</c:v>
                </c:pt>
                <c:pt idx="164">
                  <c:v>6.8333333333333345E-3</c:v>
                </c:pt>
                <c:pt idx="165">
                  <c:v>6.8750000000000009E-3</c:v>
                </c:pt>
                <c:pt idx="166">
                  <c:v>6.9166666666666673E-3</c:v>
                </c:pt>
                <c:pt idx="167">
                  <c:v>6.9583333333333346E-3</c:v>
                </c:pt>
                <c:pt idx="168">
                  <c:v>7.000000000000001E-3</c:v>
                </c:pt>
                <c:pt idx="169">
                  <c:v>7.0416666666666674E-3</c:v>
                </c:pt>
                <c:pt idx="170">
                  <c:v>7.0833333333333338E-3</c:v>
                </c:pt>
                <c:pt idx="171">
                  <c:v>7.1250000000000011E-3</c:v>
                </c:pt>
                <c:pt idx="172">
                  <c:v>7.1666666666666675E-3</c:v>
                </c:pt>
                <c:pt idx="173">
                  <c:v>7.208333333333334E-3</c:v>
                </c:pt>
                <c:pt idx="174">
                  <c:v>7.2500000000000012E-3</c:v>
                </c:pt>
                <c:pt idx="175">
                  <c:v>7.2916666666666676E-3</c:v>
                </c:pt>
                <c:pt idx="176">
                  <c:v>7.3333333333333341E-3</c:v>
                </c:pt>
                <c:pt idx="177">
                  <c:v>7.3750000000000013E-3</c:v>
                </c:pt>
                <c:pt idx="178">
                  <c:v>7.4166666666666678E-3</c:v>
                </c:pt>
                <c:pt idx="179">
                  <c:v>7.4583333333333342E-3</c:v>
                </c:pt>
                <c:pt idx="180">
                  <c:v>7.5000000000000006E-3</c:v>
                </c:pt>
                <c:pt idx="181">
                  <c:v>7.5416666666666679E-3</c:v>
                </c:pt>
                <c:pt idx="182">
                  <c:v>7.5833333333333343E-3</c:v>
                </c:pt>
                <c:pt idx="183">
                  <c:v>7.6250000000000007E-3</c:v>
                </c:pt>
                <c:pt idx="184">
                  <c:v>7.666666666666668E-3</c:v>
                </c:pt>
                <c:pt idx="185">
                  <c:v>7.7083333333333344E-3</c:v>
                </c:pt>
                <c:pt idx="186">
                  <c:v>7.7500000000000008E-3</c:v>
                </c:pt>
                <c:pt idx="187">
                  <c:v>7.7916666666666681E-3</c:v>
                </c:pt>
                <c:pt idx="188">
                  <c:v>7.8333333333333345E-3</c:v>
                </c:pt>
                <c:pt idx="189">
                  <c:v>7.8750000000000018E-3</c:v>
                </c:pt>
                <c:pt idx="190">
                  <c:v>7.9166666666666673E-3</c:v>
                </c:pt>
                <c:pt idx="191">
                  <c:v>7.9583333333333346E-3</c:v>
                </c:pt>
                <c:pt idx="192">
                  <c:v>8.0000000000000002E-3</c:v>
                </c:pt>
                <c:pt idx="193">
                  <c:v>8.0416666666666674E-3</c:v>
                </c:pt>
                <c:pt idx="194">
                  <c:v>8.0833333333333347E-3</c:v>
                </c:pt>
                <c:pt idx="195">
                  <c:v>8.1250000000000003E-3</c:v>
                </c:pt>
                <c:pt idx="196">
                  <c:v>8.1666666666666676E-3</c:v>
                </c:pt>
                <c:pt idx="197">
                  <c:v>8.2083333333333348E-3</c:v>
                </c:pt>
                <c:pt idx="198">
                  <c:v>8.2500000000000004E-3</c:v>
                </c:pt>
                <c:pt idx="199">
                  <c:v>8.2916666666666677E-3</c:v>
                </c:pt>
                <c:pt idx="200">
                  <c:v>8.333333333333335E-3</c:v>
                </c:pt>
                <c:pt idx="201">
                  <c:v>8.3750000000000005E-3</c:v>
                </c:pt>
              </c:numCache>
            </c:numRef>
          </c:xVal>
          <c:yVal>
            <c:numRef>
              <c:f>pwmtable!$M$5:$M$254</c:f>
              <c:numCache>
                <c:formatCode>0.00000E+00</c:formatCode>
                <c:ptCount val="250"/>
                <c:pt idx="0">
                  <c:v>0</c:v>
                </c:pt>
                <c:pt idx="1">
                  <c:v>6.6666666666666671E-7</c:v>
                </c:pt>
                <c:pt idx="2">
                  <c:v>1.2916666666666667E-6</c:v>
                </c:pt>
                <c:pt idx="3">
                  <c:v>1.9583333333333334E-6</c:v>
                </c:pt>
                <c:pt idx="4">
                  <c:v>2.6250000000000003E-6</c:v>
                </c:pt>
                <c:pt idx="5">
                  <c:v>3.2500000000000002E-6</c:v>
                </c:pt>
                <c:pt idx="6">
                  <c:v>3.9166666666666667E-6</c:v>
                </c:pt>
                <c:pt idx="7">
                  <c:v>4.5833333333333332E-6</c:v>
                </c:pt>
                <c:pt idx="8">
                  <c:v>5.208333333333334E-6</c:v>
                </c:pt>
                <c:pt idx="9">
                  <c:v>5.8750000000000005E-6</c:v>
                </c:pt>
                <c:pt idx="10">
                  <c:v>6.5000000000000004E-6</c:v>
                </c:pt>
                <c:pt idx="11">
                  <c:v>7.1666666666666669E-6</c:v>
                </c:pt>
                <c:pt idx="12">
                  <c:v>7.7916666666666669E-6</c:v>
                </c:pt>
                <c:pt idx="13">
                  <c:v>8.4583333333333334E-6</c:v>
                </c:pt>
                <c:pt idx="14">
                  <c:v>9.0833333333333333E-6</c:v>
                </c:pt>
                <c:pt idx="15">
                  <c:v>9.7083333333333333E-6</c:v>
                </c:pt>
                <c:pt idx="16">
                  <c:v>1.0375000000000001E-5</c:v>
                </c:pt>
                <c:pt idx="17">
                  <c:v>1.1000000000000001E-5</c:v>
                </c:pt>
                <c:pt idx="18">
                  <c:v>1.1625000000000001E-5</c:v>
                </c:pt>
                <c:pt idx="19">
                  <c:v>1.2250000000000001E-5</c:v>
                </c:pt>
                <c:pt idx="20">
                  <c:v>1.2875000000000001E-5</c:v>
                </c:pt>
                <c:pt idx="21">
                  <c:v>1.3500000000000001E-5</c:v>
                </c:pt>
                <c:pt idx="22">
                  <c:v>1.4125000000000001E-5</c:v>
                </c:pt>
                <c:pt idx="23">
                  <c:v>1.4708333333333335E-5</c:v>
                </c:pt>
                <c:pt idx="24">
                  <c:v>1.5333333333333334E-5</c:v>
                </c:pt>
                <c:pt idx="25">
                  <c:v>1.5958333333333333E-5</c:v>
                </c:pt>
                <c:pt idx="26">
                  <c:v>1.6541666666666668E-5</c:v>
                </c:pt>
                <c:pt idx="27">
                  <c:v>1.7166666666666666E-5</c:v>
                </c:pt>
                <c:pt idx="28">
                  <c:v>1.7750000000000001E-5</c:v>
                </c:pt>
                <c:pt idx="29">
                  <c:v>1.8333333333333333E-5</c:v>
                </c:pt>
                <c:pt idx="30">
                  <c:v>1.8916666666666668E-5</c:v>
                </c:pt>
                <c:pt idx="31">
                  <c:v>1.95E-5</c:v>
                </c:pt>
                <c:pt idx="32">
                  <c:v>2.0083333333333335E-5</c:v>
                </c:pt>
                <c:pt idx="33">
                  <c:v>2.0625E-5</c:v>
                </c:pt>
                <c:pt idx="34">
                  <c:v>2.1208333333333335E-5</c:v>
                </c:pt>
                <c:pt idx="35">
                  <c:v>2.175E-5</c:v>
                </c:pt>
                <c:pt idx="36">
                  <c:v>2.2333333333333335E-5</c:v>
                </c:pt>
                <c:pt idx="37">
                  <c:v>2.2875E-5</c:v>
                </c:pt>
                <c:pt idx="38">
                  <c:v>2.3416666666666669E-5</c:v>
                </c:pt>
                <c:pt idx="39">
                  <c:v>2.3958333333333334E-5</c:v>
                </c:pt>
                <c:pt idx="40">
                  <c:v>2.4500000000000003E-5</c:v>
                </c:pt>
                <c:pt idx="41">
                  <c:v>2.5000000000000001E-5</c:v>
                </c:pt>
                <c:pt idx="42">
                  <c:v>2.554166666666667E-5</c:v>
                </c:pt>
                <c:pt idx="43">
                  <c:v>2.6041666666666668E-5</c:v>
                </c:pt>
                <c:pt idx="44">
                  <c:v>2.6541666666666667E-5</c:v>
                </c:pt>
                <c:pt idx="45">
                  <c:v>2.7041666666666669E-5</c:v>
                </c:pt>
                <c:pt idx="46">
                  <c:v>2.7541666666666668E-5</c:v>
                </c:pt>
                <c:pt idx="47">
                  <c:v>2.804166666666667E-5</c:v>
                </c:pt>
                <c:pt idx="48">
                  <c:v>2.8541666666666668E-5</c:v>
                </c:pt>
                <c:pt idx="49">
                  <c:v>2.9E-5</c:v>
                </c:pt>
                <c:pt idx="50">
                  <c:v>2.9458333333333336E-5</c:v>
                </c:pt>
                <c:pt idx="51">
                  <c:v>2.9916666666666668E-5</c:v>
                </c:pt>
                <c:pt idx="52">
                  <c:v>3.0375000000000003E-5</c:v>
                </c:pt>
                <c:pt idx="53">
                  <c:v>3.0833333333333335E-5</c:v>
                </c:pt>
                <c:pt idx="54">
                  <c:v>3.1250000000000001E-5</c:v>
                </c:pt>
                <c:pt idx="55">
                  <c:v>3.1666666666666666E-5</c:v>
                </c:pt>
                <c:pt idx="56">
                  <c:v>3.2125000000000002E-5</c:v>
                </c:pt>
                <c:pt idx="57">
                  <c:v>3.2500000000000004E-5</c:v>
                </c:pt>
                <c:pt idx="58">
                  <c:v>3.2916666666666669E-5</c:v>
                </c:pt>
                <c:pt idx="59">
                  <c:v>3.3333333333333335E-5</c:v>
                </c:pt>
                <c:pt idx="60">
                  <c:v>3.3708333333333337E-5</c:v>
                </c:pt>
                <c:pt idx="61">
                  <c:v>3.4083333333333333E-5</c:v>
                </c:pt>
                <c:pt idx="62">
                  <c:v>3.4458333333333335E-5</c:v>
                </c:pt>
                <c:pt idx="63">
                  <c:v>3.4833333333333338E-5</c:v>
                </c:pt>
                <c:pt idx="64">
                  <c:v>3.516666666666667E-5</c:v>
                </c:pt>
                <c:pt idx="65">
                  <c:v>3.5541666666666665E-5</c:v>
                </c:pt>
                <c:pt idx="66">
                  <c:v>3.5875000000000005E-5</c:v>
                </c:pt>
                <c:pt idx="67">
                  <c:v>3.6208333333333337E-5</c:v>
                </c:pt>
                <c:pt idx="68">
                  <c:v>3.65E-5</c:v>
                </c:pt>
                <c:pt idx="69">
                  <c:v>3.6833333333333339E-5</c:v>
                </c:pt>
                <c:pt idx="70">
                  <c:v>3.7125000000000001E-5</c:v>
                </c:pt>
                <c:pt idx="71">
                  <c:v>3.741666666666667E-5</c:v>
                </c:pt>
                <c:pt idx="72">
                  <c:v>3.7708333333333333E-5</c:v>
                </c:pt>
                <c:pt idx="73">
                  <c:v>3.7958333333333339E-5</c:v>
                </c:pt>
                <c:pt idx="74">
                  <c:v>3.8250000000000001E-5</c:v>
                </c:pt>
                <c:pt idx="75">
                  <c:v>3.8500000000000001E-5</c:v>
                </c:pt>
                <c:pt idx="76">
                  <c:v>3.875E-5</c:v>
                </c:pt>
                <c:pt idx="77">
                  <c:v>3.8958333333333336E-5</c:v>
                </c:pt>
                <c:pt idx="78">
                  <c:v>3.9208333333333335E-5</c:v>
                </c:pt>
                <c:pt idx="79">
                  <c:v>3.9416666666666672E-5</c:v>
                </c:pt>
                <c:pt idx="80">
                  <c:v>3.9625000000000001E-5</c:v>
                </c:pt>
                <c:pt idx="81">
                  <c:v>3.9833333333333337E-5</c:v>
                </c:pt>
                <c:pt idx="82">
                  <c:v>4.0000000000000003E-5</c:v>
                </c:pt>
                <c:pt idx="83">
                  <c:v>4.0208333333333333E-5</c:v>
                </c:pt>
                <c:pt idx="84">
                  <c:v>4.0375000000000006E-5</c:v>
                </c:pt>
                <c:pt idx="85">
                  <c:v>4.0500000000000002E-5</c:v>
                </c:pt>
                <c:pt idx="86">
                  <c:v>4.0666666666666668E-5</c:v>
                </c:pt>
                <c:pt idx="87">
                  <c:v>4.0791666666666671E-5</c:v>
                </c:pt>
                <c:pt idx="88">
                  <c:v>4.0916666666666667E-5</c:v>
                </c:pt>
                <c:pt idx="89">
                  <c:v>4.104166666666667E-5</c:v>
                </c:pt>
                <c:pt idx="90">
                  <c:v>4.1166666666666667E-5</c:v>
                </c:pt>
                <c:pt idx="91">
                  <c:v>4.125E-5</c:v>
                </c:pt>
                <c:pt idx="92">
                  <c:v>4.1333333333333333E-5</c:v>
                </c:pt>
                <c:pt idx="93">
                  <c:v>4.1416666666666666E-5</c:v>
                </c:pt>
                <c:pt idx="94">
                  <c:v>4.1500000000000006E-5</c:v>
                </c:pt>
                <c:pt idx="95">
                  <c:v>4.1541666666666669E-5</c:v>
                </c:pt>
                <c:pt idx="96">
                  <c:v>4.1583333333333339E-5</c:v>
                </c:pt>
                <c:pt idx="97">
                  <c:v>4.1625000000000002E-5</c:v>
                </c:pt>
                <c:pt idx="98">
                  <c:v>4.1666666666666672E-5</c:v>
                </c:pt>
                <c:pt idx="99">
                  <c:v>4.1666666666666672E-5</c:v>
                </c:pt>
                <c:pt idx="100">
                  <c:v>4.1666666666666672E-5</c:v>
                </c:pt>
                <c:pt idx="101">
                  <c:v>4.1666666666666672E-5</c:v>
                </c:pt>
                <c:pt idx="102">
                  <c:v>4.1666666666666672E-5</c:v>
                </c:pt>
                <c:pt idx="103">
                  <c:v>4.1666666666666672E-5</c:v>
                </c:pt>
                <c:pt idx="104">
                  <c:v>4.1625000000000002E-5</c:v>
                </c:pt>
                <c:pt idx="105">
                  <c:v>4.1583333333333339E-5</c:v>
                </c:pt>
                <c:pt idx="106">
                  <c:v>4.1541666666666669E-5</c:v>
                </c:pt>
                <c:pt idx="107">
                  <c:v>4.1500000000000006E-5</c:v>
                </c:pt>
                <c:pt idx="108">
                  <c:v>4.1416666666666666E-5</c:v>
                </c:pt>
                <c:pt idx="109">
                  <c:v>4.1333333333333333E-5</c:v>
                </c:pt>
                <c:pt idx="110">
                  <c:v>4.125E-5</c:v>
                </c:pt>
                <c:pt idx="111">
                  <c:v>4.1166666666666667E-5</c:v>
                </c:pt>
                <c:pt idx="112">
                  <c:v>4.104166666666667E-5</c:v>
                </c:pt>
                <c:pt idx="113">
                  <c:v>4.0916666666666667E-5</c:v>
                </c:pt>
                <c:pt idx="114">
                  <c:v>4.0791666666666671E-5</c:v>
                </c:pt>
                <c:pt idx="115">
                  <c:v>4.0666666666666668E-5</c:v>
                </c:pt>
                <c:pt idx="116">
                  <c:v>4.0500000000000002E-5</c:v>
                </c:pt>
                <c:pt idx="117">
                  <c:v>4.0375000000000006E-5</c:v>
                </c:pt>
                <c:pt idx="118">
                  <c:v>4.0208333333333333E-5</c:v>
                </c:pt>
                <c:pt idx="119">
                  <c:v>4.0000000000000003E-5</c:v>
                </c:pt>
                <c:pt idx="120">
                  <c:v>3.9833333333333337E-5</c:v>
                </c:pt>
                <c:pt idx="121">
                  <c:v>3.9625000000000001E-5</c:v>
                </c:pt>
                <c:pt idx="122">
                  <c:v>3.9416666666666672E-5</c:v>
                </c:pt>
                <c:pt idx="123">
                  <c:v>3.9208333333333335E-5</c:v>
                </c:pt>
                <c:pt idx="124">
                  <c:v>3.8958333333333336E-5</c:v>
                </c:pt>
                <c:pt idx="125">
                  <c:v>3.875E-5</c:v>
                </c:pt>
                <c:pt idx="126">
                  <c:v>3.8500000000000001E-5</c:v>
                </c:pt>
                <c:pt idx="127">
                  <c:v>3.8250000000000001E-5</c:v>
                </c:pt>
                <c:pt idx="128">
                  <c:v>3.7958333333333339E-5</c:v>
                </c:pt>
                <c:pt idx="129">
                  <c:v>3.7708333333333333E-5</c:v>
                </c:pt>
                <c:pt idx="130">
                  <c:v>3.741666666666667E-5</c:v>
                </c:pt>
                <c:pt idx="131">
                  <c:v>3.7125000000000001E-5</c:v>
                </c:pt>
                <c:pt idx="132">
                  <c:v>3.6833333333333339E-5</c:v>
                </c:pt>
                <c:pt idx="133">
                  <c:v>3.65E-5</c:v>
                </c:pt>
                <c:pt idx="134">
                  <c:v>3.6208333333333337E-5</c:v>
                </c:pt>
                <c:pt idx="135">
                  <c:v>3.5875000000000005E-5</c:v>
                </c:pt>
                <c:pt idx="136">
                  <c:v>3.5541666666666665E-5</c:v>
                </c:pt>
                <c:pt idx="137">
                  <c:v>3.516666666666667E-5</c:v>
                </c:pt>
                <c:pt idx="138">
                  <c:v>3.4833333333333338E-5</c:v>
                </c:pt>
                <c:pt idx="139">
                  <c:v>3.4458333333333335E-5</c:v>
                </c:pt>
                <c:pt idx="140">
                  <c:v>3.4083333333333333E-5</c:v>
                </c:pt>
                <c:pt idx="141">
                  <c:v>3.3708333333333337E-5</c:v>
                </c:pt>
                <c:pt idx="142">
                  <c:v>3.3333333333333335E-5</c:v>
                </c:pt>
                <c:pt idx="143">
                  <c:v>3.2916666666666669E-5</c:v>
                </c:pt>
                <c:pt idx="144">
                  <c:v>3.2500000000000004E-5</c:v>
                </c:pt>
                <c:pt idx="145">
                  <c:v>3.2125000000000002E-5</c:v>
                </c:pt>
                <c:pt idx="146">
                  <c:v>3.1666666666666666E-5</c:v>
                </c:pt>
                <c:pt idx="147">
                  <c:v>3.1250000000000001E-5</c:v>
                </c:pt>
                <c:pt idx="148">
                  <c:v>3.0833333333333335E-5</c:v>
                </c:pt>
                <c:pt idx="149">
                  <c:v>3.0375000000000003E-5</c:v>
                </c:pt>
                <c:pt idx="150">
                  <c:v>2.9916666666666668E-5</c:v>
                </c:pt>
                <c:pt idx="151">
                  <c:v>2.9458333333333336E-5</c:v>
                </c:pt>
                <c:pt idx="152">
                  <c:v>2.9E-5</c:v>
                </c:pt>
                <c:pt idx="153">
                  <c:v>2.8541666666666668E-5</c:v>
                </c:pt>
                <c:pt idx="154">
                  <c:v>2.804166666666667E-5</c:v>
                </c:pt>
                <c:pt idx="155">
                  <c:v>2.7541666666666668E-5</c:v>
                </c:pt>
                <c:pt idx="156">
                  <c:v>2.7041666666666669E-5</c:v>
                </c:pt>
                <c:pt idx="157">
                  <c:v>2.6541666666666667E-5</c:v>
                </c:pt>
                <c:pt idx="158">
                  <c:v>2.6041666666666668E-5</c:v>
                </c:pt>
                <c:pt idx="159">
                  <c:v>2.554166666666667E-5</c:v>
                </c:pt>
                <c:pt idx="160">
                  <c:v>2.5000000000000001E-5</c:v>
                </c:pt>
                <c:pt idx="161">
                  <c:v>2.4500000000000003E-5</c:v>
                </c:pt>
                <c:pt idx="162">
                  <c:v>2.3958333333333334E-5</c:v>
                </c:pt>
                <c:pt idx="163">
                  <c:v>2.3416666666666669E-5</c:v>
                </c:pt>
                <c:pt idx="164">
                  <c:v>2.2875E-5</c:v>
                </c:pt>
                <c:pt idx="165">
                  <c:v>2.2333333333333335E-5</c:v>
                </c:pt>
                <c:pt idx="166">
                  <c:v>2.175E-5</c:v>
                </c:pt>
                <c:pt idx="167">
                  <c:v>2.1208333333333335E-5</c:v>
                </c:pt>
                <c:pt idx="168">
                  <c:v>2.0625E-5</c:v>
                </c:pt>
                <c:pt idx="169">
                  <c:v>2.0083333333333335E-5</c:v>
                </c:pt>
                <c:pt idx="170">
                  <c:v>1.95E-5</c:v>
                </c:pt>
                <c:pt idx="171">
                  <c:v>1.8916666666666668E-5</c:v>
                </c:pt>
                <c:pt idx="172">
                  <c:v>1.8333333333333333E-5</c:v>
                </c:pt>
                <c:pt idx="173">
                  <c:v>1.7750000000000001E-5</c:v>
                </c:pt>
                <c:pt idx="174">
                  <c:v>1.7166666666666666E-5</c:v>
                </c:pt>
                <c:pt idx="175">
                  <c:v>1.6541666666666668E-5</c:v>
                </c:pt>
                <c:pt idx="176">
                  <c:v>1.5958333333333333E-5</c:v>
                </c:pt>
                <c:pt idx="177">
                  <c:v>1.5333333333333334E-5</c:v>
                </c:pt>
                <c:pt idx="178">
                  <c:v>1.4708333333333335E-5</c:v>
                </c:pt>
                <c:pt idx="179">
                  <c:v>1.4125000000000001E-5</c:v>
                </c:pt>
                <c:pt idx="180">
                  <c:v>1.3500000000000001E-5</c:v>
                </c:pt>
                <c:pt idx="181">
                  <c:v>1.2875000000000001E-5</c:v>
                </c:pt>
                <c:pt idx="182">
                  <c:v>1.2250000000000001E-5</c:v>
                </c:pt>
                <c:pt idx="183">
                  <c:v>1.1625000000000001E-5</c:v>
                </c:pt>
                <c:pt idx="184">
                  <c:v>1.1000000000000001E-5</c:v>
                </c:pt>
                <c:pt idx="185">
                  <c:v>1.0375000000000001E-5</c:v>
                </c:pt>
                <c:pt idx="186">
                  <c:v>9.7083333333333333E-6</c:v>
                </c:pt>
                <c:pt idx="187">
                  <c:v>9.0833333333333333E-6</c:v>
                </c:pt>
                <c:pt idx="188">
                  <c:v>8.4583333333333334E-6</c:v>
                </c:pt>
                <c:pt idx="189">
                  <c:v>7.7916666666666669E-6</c:v>
                </c:pt>
                <c:pt idx="190">
                  <c:v>7.1666666666666669E-6</c:v>
                </c:pt>
                <c:pt idx="191">
                  <c:v>6.5000000000000004E-6</c:v>
                </c:pt>
                <c:pt idx="192">
                  <c:v>5.8750000000000005E-6</c:v>
                </c:pt>
                <c:pt idx="193">
                  <c:v>5.208333333333334E-6</c:v>
                </c:pt>
                <c:pt idx="194">
                  <c:v>4.5833333333333332E-6</c:v>
                </c:pt>
                <c:pt idx="195">
                  <c:v>3.9166666666666667E-6</c:v>
                </c:pt>
                <c:pt idx="196">
                  <c:v>3.2500000000000002E-6</c:v>
                </c:pt>
                <c:pt idx="197">
                  <c:v>2.6250000000000003E-6</c:v>
                </c:pt>
                <c:pt idx="198">
                  <c:v>1.9583333333333334E-6</c:v>
                </c:pt>
                <c:pt idx="199">
                  <c:v>1.2916666666666667E-6</c:v>
                </c:pt>
                <c:pt idx="200">
                  <c:v>6.6666666666666671E-7</c:v>
                </c:pt>
                <c:pt idx="20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60-474C-95B7-8AE49F83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1713616"/>
        <c:axId val="-1151711568"/>
      </c:scatterChart>
      <c:valAx>
        <c:axId val="-1151713616"/>
        <c:scaling>
          <c:orientation val="minMax"/>
        </c:scaling>
        <c:delete val="0"/>
        <c:axPos val="b"/>
        <c:numFmt formatCode="0.00000E+00" sourceLinked="1"/>
        <c:majorTickMark val="cross"/>
        <c:minorTickMark val="none"/>
        <c:tickLblPos val="nextTo"/>
        <c:txPr>
          <a:bodyPr rot="0" vert="wordArtVert" lIns="0" anchor="ctr" anchorCtr="1">
            <a:noAutofit/>
          </a:bodyPr>
          <a:lstStyle/>
          <a:p>
            <a:pPr>
              <a:defRPr/>
            </a:pPr>
            <a:endParaRPr lang="en-US"/>
          </a:p>
        </c:txPr>
        <c:crossAx val="-1151711568"/>
        <c:crosses val="autoZero"/>
        <c:crossBetween val="midCat"/>
      </c:valAx>
      <c:valAx>
        <c:axId val="-1151711568"/>
        <c:scaling>
          <c:orientation val="minMax"/>
        </c:scaling>
        <c:delete val="0"/>
        <c:axPos val="l"/>
        <c:majorGridlines/>
        <c:numFmt formatCode="0.00000E+00" sourceLinked="1"/>
        <c:majorTickMark val="out"/>
        <c:minorTickMark val="none"/>
        <c:tickLblPos val="nextTo"/>
        <c:crossAx val="-115171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4</xdr:row>
      <xdr:rowOff>88900</xdr:rowOff>
    </xdr:from>
    <xdr:to>
      <xdr:col>19</xdr:col>
      <xdr:colOff>647700</xdr:colOff>
      <xdr:row>34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6"/>
  <sheetViews>
    <sheetView tabSelected="1" workbookViewId="0"/>
  </sheetViews>
  <sheetFormatPr baseColWidth="10" defaultRowHeight="16" x14ac:dyDescent="0.2"/>
  <cols>
    <col min="3" max="3" width="13.83203125" bestFit="1" customWidth="1"/>
    <col min="4" max="6" width="12.5" bestFit="1" customWidth="1"/>
    <col min="7" max="7" width="12.5" customWidth="1"/>
    <col min="8" max="10" width="18.83203125" bestFit="1" customWidth="1"/>
    <col min="11" max="11" width="18.5" bestFit="1" customWidth="1"/>
    <col min="12" max="12" width="16.5" bestFit="1" customWidth="1"/>
  </cols>
  <sheetData>
    <row r="1" spans="2:12" x14ac:dyDescent="0.2">
      <c r="B1" s="103" t="s">
        <v>61</v>
      </c>
      <c r="C1" s="109"/>
      <c r="D1" s="104"/>
    </row>
    <row r="2" spans="2:12" ht="17" thickBot="1" x14ac:dyDescent="0.25">
      <c r="B2" s="66" t="s">
        <v>23</v>
      </c>
      <c r="C2" s="74">
        <v>24000000</v>
      </c>
      <c r="D2" s="73">
        <f>1/C2</f>
        <v>4.1666666666666669E-8</v>
      </c>
      <c r="E2" s="75">
        <f>D2*16</f>
        <v>6.6666666666666671E-7</v>
      </c>
    </row>
    <row r="3" spans="2:12" ht="17" thickBot="1" x14ac:dyDescent="0.25"/>
    <row r="4" spans="2:12" ht="30" customHeight="1" x14ac:dyDescent="0.2">
      <c r="B4" s="107" t="s">
        <v>32</v>
      </c>
      <c r="C4" s="110"/>
      <c r="D4" s="110"/>
      <c r="E4" s="108"/>
      <c r="H4" s="107" t="s">
        <v>33</v>
      </c>
      <c r="I4" s="110"/>
      <c r="J4" s="110"/>
      <c r="K4" s="110"/>
      <c r="L4" s="108"/>
    </row>
    <row r="5" spans="2:12" x14ac:dyDescent="0.2">
      <c r="B5" s="19" t="s">
        <v>34</v>
      </c>
      <c r="C5" s="20">
        <v>8000000</v>
      </c>
      <c r="D5" s="21" t="s">
        <v>35</v>
      </c>
      <c r="E5" s="22" t="s">
        <v>36</v>
      </c>
      <c r="H5" s="19" t="s">
        <v>34</v>
      </c>
      <c r="I5" s="23">
        <v>8000000</v>
      </c>
      <c r="J5" s="111"/>
      <c r="K5" s="112"/>
      <c r="L5" s="113"/>
    </row>
    <row r="6" spans="2:12" x14ac:dyDescent="0.2">
      <c r="B6" s="24" t="s">
        <v>37</v>
      </c>
      <c r="C6" s="25">
        <v>128</v>
      </c>
      <c r="D6" s="26"/>
      <c r="E6" s="27"/>
      <c r="H6" s="24" t="s">
        <v>38</v>
      </c>
      <c r="I6" s="28">
        <v>1</v>
      </c>
      <c r="J6" s="28">
        <v>2</v>
      </c>
      <c r="K6" s="28">
        <v>4</v>
      </c>
      <c r="L6" s="29">
        <v>8</v>
      </c>
    </row>
    <row r="7" spans="2:12" x14ac:dyDescent="0.2">
      <c r="B7" s="24"/>
      <c r="C7" s="30" t="s">
        <v>39</v>
      </c>
      <c r="D7" s="31">
        <f>$C$5/$C$6</f>
        <v>62500</v>
      </c>
      <c r="E7" s="32">
        <f>$C$5/$C$6</f>
        <v>62500</v>
      </c>
      <c r="H7" s="19" t="s">
        <v>39</v>
      </c>
      <c r="I7" s="33">
        <f>$I$5/I6</f>
        <v>8000000</v>
      </c>
      <c r="J7" s="33">
        <f t="shared" ref="J7:L7" si="0">$I$5/J6</f>
        <v>4000000</v>
      </c>
      <c r="K7" s="33">
        <f t="shared" si="0"/>
        <v>2000000</v>
      </c>
      <c r="L7" s="33">
        <f t="shared" si="0"/>
        <v>1000000</v>
      </c>
    </row>
    <row r="8" spans="2:12" x14ac:dyDescent="0.2">
      <c r="B8" s="24"/>
      <c r="C8" s="30" t="s">
        <v>40</v>
      </c>
      <c r="D8" s="34">
        <f>1/D7</f>
        <v>1.5999999999999999E-5</v>
      </c>
      <c r="E8" s="35">
        <f>1/E7</f>
        <v>1.5999999999999999E-5</v>
      </c>
      <c r="H8" s="19" t="s">
        <v>40</v>
      </c>
      <c r="I8" s="36">
        <f>1/I7</f>
        <v>1.2499999999999999E-7</v>
      </c>
      <c r="J8" s="36">
        <f t="shared" ref="J8:L8" si="1">1/J7</f>
        <v>2.4999999999999999E-7</v>
      </c>
      <c r="K8" s="36">
        <f t="shared" si="1"/>
        <v>4.9999999999999998E-7</v>
      </c>
      <c r="L8" s="37">
        <f t="shared" si="1"/>
        <v>9.9999999999999995E-7</v>
      </c>
    </row>
    <row r="9" spans="2:12" x14ac:dyDescent="0.2">
      <c r="B9" s="19"/>
      <c r="C9" s="30" t="s">
        <v>41</v>
      </c>
      <c r="D9" s="34">
        <f>D8*256</f>
        <v>4.0959999999999998E-3</v>
      </c>
      <c r="E9" s="35">
        <f>E8*65536</f>
        <v>1.048576</v>
      </c>
      <c r="H9" s="24" t="s">
        <v>41</v>
      </c>
      <c r="I9" s="36">
        <f>I8*65536</f>
        <v>8.1919999999999996E-3</v>
      </c>
      <c r="J9" s="36">
        <f t="shared" ref="J9:L9" si="2">J8*65536</f>
        <v>1.6383999999999999E-2</v>
      </c>
      <c r="K9" s="36">
        <f t="shared" si="2"/>
        <v>3.2767999999999999E-2</v>
      </c>
      <c r="L9" s="36">
        <f t="shared" si="2"/>
        <v>6.5535999999999997E-2</v>
      </c>
    </row>
    <row r="10" spans="2:12" ht="17" thickBot="1" x14ac:dyDescent="0.25">
      <c r="B10" s="19" t="s">
        <v>42</v>
      </c>
      <c r="C10" s="38">
        <v>249</v>
      </c>
      <c r="D10" s="39"/>
      <c r="E10" s="40"/>
      <c r="H10" s="41" t="s">
        <v>43</v>
      </c>
      <c r="I10" s="42">
        <f>1/I9</f>
        <v>122.0703125</v>
      </c>
      <c r="J10" s="42">
        <f t="shared" ref="J10:L10" si="3">1/J9</f>
        <v>61.03515625</v>
      </c>
      <c r="K10" s="42">
        <f t="shared" si="3"/>
        <v>30.517578125</v>
      </c>
      <c r="L10" s="43">
        <f t="shared" si="3"/>
        <v>15.2587890625</v>
      </c>
    </row>
    <row r="11" spans="2:12" x14ac:dyDescent="0.2">
      <c r="B11" s="19"/>
      <c r="C11" s="30" t="s">
        <v>44</v>
      </c>
      <c r="D11" s="44">
        <f>(C10+1)*D8</f>
        <v>4.0000000000000001E-3</v>
      </c>
      <c r="E11" s="40"/>
    </row>
    <row r="12" spans="2:12" x14ac:dyDescent="0.2">
      <c r="B12" s="19" t="s">
        <v>45</v>
      </c>
      <c r="C12" s="38">
        <v>5</v>
      </c>
      <c r="D12" s="45"/>
      <c r="E12" s="46"/>
    </row>
    <row r="13" spans="2:12" ht="15" customHeight="1" x14ac:dyDescent="0.2">
      <c r="B13" s="24"/>
      <c r="C13" s="47" t="s">
        <v>46</v>
      </c>
      <c r="D13" s="34">
        <f>C12*D11</f>
        <v>0.02</v>
      </c>
      <c r="E13" s="35">
        <f>C12*E9</f>
        <v>5.2428799999999995</v>
      </c>
    </row>
    <row r="14" spans="2:12" ht="17" thickBot="1" x14ac:dyDescent="0.25">
      <c r="B14" s="41" t="s">
        <v>43</v>
      </c>
      <c r="C14" s="48"/>
      <c r="D14" s="49">
        <f>1/D13</f>
        <v>50</v>
      </c>
      <c r="E14" s="50">
        <f>1/E13</f>
        <v>0.19073486328125003</v>
      </c>
    </row>
    <row r="15" spans="2:12" ht="17" thickBot="1" x14ac:dyDescent="0.25"/>
    <row r="16" spans="2:12" ht="15" customHeight="1" x14ac:dyDescent="0.2">
      <c r="B16" s="107" t="s">
        <v>47</v>
      </c>
      <c r="C16" s="110"/>
      <c r="D16" s="110"/>
      <c r="E16" s="110"/>
      <c r="F16" s="108"/>
      <c r="H16" s="105" t="s">
        <v>48</v>
      </c>
      <c r="I16" s="106"/>
    </row>
    <row r="17" spans="2:9" x14ac:dyDescent="0.2">
      <c r="B17" s="19" t="s">
        <v>58</v>
      </c>
      <c r="C17" s="31">
        <f>C2/4</f>
        <v>6000000</v>
      </c>
      <c r="D17" s="51"/>
      <c r="E17" s="51"/>
      <c r="F17" s="52"/>
      <c r="H17" s="53" t="s">
        <v>49</v>
      </c>
      <c r="I17" s="54">
        <v>1</v>
      </c>
    </row>
    <row r="18" spans="2:9" ht="32" x14ac:dyDescent="0.2">
      <c r="B18" s="24" t="s">
        <v>38</v>
      </c>
      <c r="C18" s="28">
        <v>1</v>
      </c>
      <c r="D18" s="28">
        <v>4</v>
      </c>
      <c r="E18" s="28">
        <v>16</v>
      </c>
      <c r="F18" s="29">
        <v>64</v>
      </c>
      <c r="H18" s="53" t="s">
        <v>50</v>
      </c>
      <c r="I18" s="55">
        <f>IF(I17=1,C23,IF(I17=4,D23,IF(I17=16,E23,IF(I17=64,F23,0))))</f>
        <v>4.1666666666666672E-5</v>
      </c>
    </row>
    <row r="19" spans="2:9" x14ac:dyDescent="0.2">
      <c r="B19" s="19" t="s">
        <v>39</v>
      </c>
      <c r="C19" s="56">
        <f>$C$17/C18</f>
        <v>6000000</v>
      </c>
      <c r="D19" s="56">
        <f t="shared" ref="D19:F19" si="4">$C$17/D18</f>
        <v>1500000</v>
      </c>
      <c r="E19" s="56">
        <f t="shared" si="4"/>
        <v>375000</v>
      </c>
      <c r="F19" s="57">
        <f t="shared" si="4"/>
        <v>93750</v>
      </c>
      <c r="H19" s="53" t="s">
        <v>51</v>
      </c>
      <c r="I19" s="58">
        <f>1/I18</f>
        <v>23999.999999999996</v>
      </c>
    </row>
    <row r="20" spans="2:9" x14ac:dyDescent="0.2">
      <c r="B20" s="19" t="s">
        <v>40</v>
      </c>
      <c r="C20" s="59">
        <f t="shared" ref="C20:F20" si="5">1/C19</f>
        <v>1.6666666666666668E-7</v>
      </c>
      <c r="D20" s="59">
        <f t="shared" si="5"/>
        <v>6.6666666666666671E-7</v>
      </c>
      <c r="E20" s="59">
        <f t="shared" si="5"/>
        <v>2.6666666666666668E-6</v>
      </c>
      <c r="F20" s="60">
        <f t="shared" si="5"/>
        <v>1.0666666666666667E-5</v>
      </c>
      <c r="H20" s="53" t="s">
        <v>60</v>
      </c>
      <c r="I20" s="69">
        <f>I18/(1/C17)</f>
        <v>250.00000000000003</v>
      </c>
    </row>
    <row r="21" spans="2:9" ht="32" x14ac:dyDescent="0.2">
      <c r="B21" s="24" t="s">
        <v>41</v>
      </c>
      <c r="C21" s="59">
        <f>C20*256</f>
        <v>4.2666666666666669E-5</v>
      </c>
      <c r="D21" s="59">
        <f t="shared" ref="D21:F21" si="6">D20*256</f>
        <v>1.7066666666666668E-4</v>
      </c>
      <c r="E21" s="59">
        <f t="shared" si="6"/>
        <v>6.8266666666666671E-4</v>
      </c>
      <c r="F21" s="60">
        <f t="shared" si="6"/>
        <v>2.7306666666666668E-3</v>
      </c>
      <c r="H21" s="53" t="s">
        <v>52</v>
      </c>
      <c r="I21" s="61">
        <v>400</v>
      </c>
    </row>
    <row r="22" spans="2:9" x14ac:dyDescent="0.2">
      <c r="B22" s="19" t="s">
        <v>42</v>
      </c>
      <c r="C22" s="63">
        <v>249</v>
      </c>
      <c r="D22" s="63">
        <v>255</v>
      </c>
      <c r="E22" s="63">
        <v>255</v>
      </c>
      <c r="F22" s="61">
        <v>255</v>
      </c>
      <c r="H22" s="53" t="s">
        <v>53</v>
      </c>
      <c r="I22" s="62" t="str">
        <f>"0x"&amp;DEC2HEX(I21,3)</f>
        <v>0x190</v>
      </c>
    </row>
    <row r="23" spans="2:9" ht="32" x14ac:dyDescent="0.2">
      <c r="B23" s="24" t="s">
        <v>44</v>
      </c>
      <c r="C23" s="64">
        <f>((C22+1)*C20)</f>
        <v>4.1666666666666672E-5</v>
      </c>
      <c r="D23" s="64">
        <f t="shared" ref="D23:F23" si="7">((D22+1)*D20)</f>
        <v>1.7066666666666668E-4</v>
      </c>
      <c r="E23" s="64">
        <f t="shared" si="7"/>
        <v>6.8266666666666671E-4</v>
      </c>
      <c r="F23" s="64">
        <f t="shared" si="7"/>
        <v>2.7306666666666668E-3</v>
      </c>
      <c r="H23" s="53" t="s">
        <v>54</v>
      </c>
      <c r="I23" s="55">
        <f>I21*(1/(C17*4))*I17</f>
        <v>1.6666666666666667E-5</v>
      </c>
    </row>
    <row r="24" spans="2:9" ht="32" x14ac:dyDescent="0.2">
      <c r="B24" s="24" t="s">
        <v>56</v>
      </c>
      <c r="C24" s="38">
        <v>1</v>
      </c>
      <c r="D24" s="38">
        <v>1</v>
      </c>
      <c r="E24" s="38">
        <v>1</v>
      </c>
      <c r="F24" s="54">
        <v>1</v>
      </c>
      <c r="H24" s="53" t="s">
        <v>55</v>
      </c>
      <c r="I24" s="68">
        <f>I21/(4*(IF(I17=1,C22,IF(I17=4,D22,IF(I17=16,E22,IF(I17=64,F22,0))))+1))</f>
        <v>0.4</v>
      </c>
    </row>
    <row r="25" spans="2:9" ht="32" x14ac:dyDescent="0.2">
      <c r="B25" s="24" t="s">
        <v>57</v>
      </c>
      <c r="C25" s="64">
        <f>C23*C24</f>
        <v>4.1666666666666672E-5</v>
      </c>
      <c r="D25" s="64">
        <f t="shared" ref="D25:F25" si="8">D23*D24</f>
        <v>1.7066666666666668E-4</v>
      </c>
      <c r="E25" s="64">
        <f t="shared" si="8"/>
        <v>6.8266666666666671E-4</v>
      </c>
      <c r="F25" s="55">
        <f t="shared" si="8"/>
        <v>2.7306666666666668E-3</v>
      </c>
      <c r="H25" s="53" t="s">
        <v>24</v>
      </c>
      <c r="I25" s="72">
        <f>LOG10((4*(IF(I17=1,C22,IF(I17=4,D22,IF(I17=16,E22,IF(I17=64,F22,0))))+1)))/LOG10(2)</f>
        <v>9.965784284662087</v>
      </c>
    </row>
    <row r="26" spans="2:9" ht="17" thickBot="1" x14ac:dyDescent="0.25">
      <c r="B26" s="41" t="s">
        <v>43</v>
      </c>
      <c r="C26" s="49">
        <f>1/C25</f>
        <v>23999.999999999996</v>
      </c>
      <c r="D26" s="49">
        <f t="shared" ref="D26:F26" si="9">1/D25</f>
        <v>5859.375</v>
      </c>
      <c r="E26" s="49">
        <f t="shared" si="9"/>
        <v>1464.84375</v>
      </c>
      <c r="F26" s="50">
        <f t="shared" si="9"/>
        <v>366.2109375</v>
      </c>
      <c r="H26" s="65" t="s">
        <v>25</v>
      </c>
      <c r="I26" s="71">
        <f>I18/D2</f>
        <v>1000.0000000000001</v>
      </c>
    </row>
  </sheetData>
  <mergeCells count="6">
    <mergeCell ref="B1:D1"/>
    <mergeCell ref="B4:E4"/>
    <mergeCell ref="H4:L4"/>
    <mergeCell ref="J5:L5"/>
    <mergeCell ref="B16:F16"/>
    <mergeCell ref="H16:I16"/>
  </mergeCells>
  <dataValidations count="4">
    <dataValidation type="whole" allowBlank="1" showInputMessage="1" showErrorMessage="1" sqref="I21" xr:uid="{00000000-0002-0000-0400-000000000000}">
      <formula1>0</formula1>
      <formula2>1023</formula2>
    </dataValidation>
    <dataValidation type="list" allowBlank="1" showInputMessage="1" showErrorMessage="1" sqref="I17" xr:uid="{00000000-0002-0000-0400-000001000000}">
      <formula1>"1,4,16,64"</formula1>
    </dataValidation>
    <dataValidation type="list" allowBlank="1" showInputMessage="1" showErrorMessage="1" sqref="C12 C24:F24" xr:uid="{00000000-0002-0000-0400-000002000000}">
      <formula1>"1,2,3,4,5,6,7,8,9,10,11,12,13,14,15,16"</formula1>
    </dataValidation>
    <dataValidation type="list" allowBlank="1" showInputMessage="1" showErrorMessage="1" sqref="C6" xr:uid="{00000000-0002-0000-0400-000003000000}">
      <formula1>"1,2,4,8,16,32,64,128,256,512,1024,2048,4096,8192,16384,32768"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19"/>
  <sheetViews>
    <sheetView workbookViewId="0"/>
  </sheetViews>
  <sheetFormatPr baseColWidth="10" defaultRowHeight="16" x14ac:dyDescent="0.2"/>
  <cols>
    <col min="1" max="1" width="26.6640625" bestFit="1" customWidth="1"/>
    <col min="2" max="2" width="24.1640625" style="2" bestFit="1" customWidth="1"/>
    <col min="3" max="3" width="11.6640625" bestFit="1" customWidth="1"/>
    <col min="4" max="4" width="11.83203125" bestFit="1" customWidth="1"/>
  </cols>
  <sheetData>
    <row r="2" spans="1:4" ht="17" thickBot="1" x14ac:dyDescent="0.25"/>
    <row r="3" spans="1:4" x14ac:dyDescent="0.2">
      <c r="A3" s="105" t="s">
        <v>21</v>
      </c>
      <c r="B3" s="114"/>
      <c r="C3" s="88" t="s">
        <v>64</v>
      </c>
      <c r="D3" s="78" t="s">
        <v>65</v>
      </c>
    </row>
    <row r="4" spans="1:4" x14ac:dyDescent="0.2">
      <c r="A4" s="70" t="s">
        <v>13</v>
      </c>
      <c r="B4" s="102">
        <f>pwm!C26</f>
        <v>23999.999999999996</v>
      </c>
      <c r="C4" s="91"/>
      <c r="D4" s="92"/>
    </row>
    <row r="5" spans="1:4" x14ac:dyDescent="0.2">
      <c r="A5" s="70" t="s">
        <v>14</v>
      </c>
      <c r="B5" s="79">
        <v>60</v>
      </c>
      <c r="C5" s="93">
        <f>1/C7</f>
        <v>60</v>
      </c>
      <c r="D5" s="94">
        <f>B5-C5</f>
        <v>0</v>
      </c>
    </row>
    <row r="6" spans="1:4" x14ac:dyDescent="0.2">
      <c r="A6" s="70" t="s">
        <v>10</v>
      </c>
      <c r="B6" s="80">
        <f>1/B4</f>
        <v>4.1666666666666672E-5</v>
      </c>
      <c r="C6" s="91"/>
      <c r="D6" s="92"/>
    </row>
    <row r="7" spans="1:4" x14ac:dyDescent="0.2">
      <c r="A7" s="70" t="s">
        <v>15</v>
      </c>
      <c r="B7" s="80">
        <f>1/B5</f>
        <v>1.6666666666666666E-2</v>
      </c>
      <c r="C7" s="95">
        <f>B6*(B10*2)</f>
        <v>1.6666666666666666E-2</v>
      </c>
      <c r="D7" s="96">
        <f>B7-C7</f>
        <v>0</v>
      </c>
    </row>
    <row r="8" spans="1:4" x14ac:dyDescent="0.2">
      <c r="A8" s="70" t="s">
        <v>16</v>
      </c>
      <c r="B8" s="80">
        <f>B7/2</f>
        <v>8.3333333333333332E-3</v>
      </c>
      <c r="C8" s="95">
        <f>B6*B10</f>
        <v>8.3333333333333332E-3</v>
      </c>
      <c r="D8" s="96">
        <f t="shared" ref="D8:D9" si="0">B8-C8</f>
        <v>0</v>
      </c>
    </row>
    <row r="9" spans="1:4" x14ac:dyDescent="0.2">
      <c r="A9" s="70" t="s">
        <v>17</v>
      </c>
      <c r="B9" s="80">
        <f>B7/4</f>
        <v>4.1666666666666666E-3</v>
      </c>
      <c r="C9" s="95">
        <f>B6*B11</f>
        <v>4.1666666666666666E-3</v>
      </c>
      <c r="D9" s="96">
        <f t="shared" si="0"/>
        <v>0</v>
      </c>
    </row>
    <row r="10" spans="1:4" x14ac:dyDescent="0.2">
      <c r="A10" s="70" t="s">
        <v>0</v>
      </c>
      <c r="B10" s="81">
        <f>B11*2</f>
        <v>199.99999999999997</v>
      </c>
      <c r="C10" s="97"/>
      <c r="D10" s="98"/>
    </row>
    <row r="11" spans="1:4" x14ac:dyDescent="0.2">
      <c r="A11" s="70" t="s">
        <v>1</v>
      </c>
      <c r="B11" s="81">
        <f>B9/B6</f>
        <v>99.999999999999986</v>
      </c>
      <c r="C11" s="99"/>
      <c r="D11" s="98"/>
    </row>
    <row r="12" spans="1:4" x14ac:dyDescent="0.2">
      <c r="A12" s="70" t="s">
        <v>2</v>
      </c>
      <c r="B12" s="82">
        <v>0.05</v>
      </c>
      <c r="C12" s="97"/>
      <c r="D12" s="98"/>
    </row>
    <row r="13" spans="1:4" x14ac:dyDescent="0.2">
      <c r="A13" s="70" t="s">
        <v>3</v>
      </c>
      <c r="B13" s="82">
        <v>0.95</v>
      </c>
      <c r="C13" s="97"/>
      <c r="D13" s="98"/>
    </row>
    <row r="14" spans="1:4" x14ac:dyDescent="0.2">
      <c r="A14" s="70" t="s">
        <v>4</v>
      </c>
      <c r="B14" s="83">
        <f>B13-B12</f>
        <v>0.89999999999999991</v>
      </c>
      <c r="C14" s="97"/>
      <c r="D14" s="98"/>
    </row>
    <row r="15" spans="1:4" x14ac:dyDescent="0.2">
      <c r="A15" s="70" t="s">
        <v>5</v>
      </c>
      <c r="B15" s="84">
        <f>90/B11</f>
        <v>0.90000000000000013</v>
      </c>
      <c r="C15" s="97"/>
      <c r="D15" s="98"/>
    </row>
    <row r="16" spans="1:4" x14ac:dyDescent="0.2">
      <c r="A16" s="70" t="s">
        <v>8</v>
      </c>
      <c r="B16" s="85" t="s">
        <v>9</v>
      </c>
      <c r="C16" s="97"/>
      <c r="D16" s="98"/>
    </row>
    <row r="17" spans="1:4" x14ac:dyDescent="0.2">
      <c r="A17" s="70" t="s">
        <v>6</v>
      </c>
      <c r="B17" s="86" t="s">
        <v>11</v>
      </c>
      <c r="C17" s="97"/>
      <c r="D17" s="98"/>
    </row>
    <row r="18" spans="1:4" x14ac:dyDescent="0.2">
      <c r="A18" s="70" t="s">
        <v>7</v>
      </c>
      <c r="B18" s="87" t="s">
        <v>12</v>
      </c>
      <c r="C18" s="97"/>
      <c r="D18" s="98"/>
    </row>
    <row r="19" spans="1:4" ht="17" thickBot="1" x14ac:dyDescent="0.25">
      <c r="A19" s="89" t="s">
        <v>66</v>
      </c>
      <c r="B19" s="90">
        <f>B6/pwm!C20</f>
        <v>250.00000000000003</v>
      </c>
      <c r="C19" s="100"/>
      <c r="D19" s="101"/>
    </row>
  </sheetData>
  <mergeCells count="1">
    <mergeCell ref="A3:B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26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baseColWidth="10" defaultRowHeight="16" x14ac:dyDescent="0.2"/>
  <cols>
    <col min="1" max="1" width="6.1640625" bestFit="1" customWidth="1"/>
    <col min="2" max="2" width="9.5" bestFit="1" customWidth="1"/>
    <col min="4" max="5" width="11.83203125" bestFit="1" customWidth="1"/>
    <col min="6" max="6" width="11.5" bestFit="1" customWidth="1"/>
    <col min="7" max="7" width="13" customWidth="1"/>
    <col min="8" max="8" width="11.5" bestFit="1" customWidth="1"/>
    <col min="9" max="9" width="4.6640625" customWidth="1"/>
    <col min="10" max="10" width="13.6640625" bestFit="1" customWidth="1"/>
    <col min="11" max="11" width="13.6640625" customWidth="1"/>
    <col min="12" max="14" width="11.83203125" bestFit="1" customWidth="1"/>
    <col min="15" max="15" width="11.33203125" bestFit="1" customWidth="1"/>
  </cols>
  <sheetData>
    <row r="2" spans="1:16" x14ac:dyDescent="0.2">
      <c r="J2" s="18"/>
      <c r="K2" s="1"/>
    </row>
    <row r="3" spans="1:16" x14ac:dyDescent="0.2">
      <c r="K3" s="76">
        <v>0</v>
      </c>
      <c r="P3" s="5"/>
    </row>
    <row r="4" spans="1:16" ht="32" x14ac:dyDescent="0.2">
      <c r="A4" s="11" t="s">
        <v>31</v>
      </c>
      <c r="B4" s="11" t="s">
        <v>30</v>
      </c>
      <c r="C4" s="4" t="s">
        <v>59</v>
      </c>
      <c r="D4" s="4" t="s">
        <v>22</v>
      </c>
      <c r="E4" s="4" t="s">
        <v>18</v>
      </c>
      <c r="F4" s="4" t="s">
        <v>19</v>
      </c>
      <c r="G4" s="4" t="s">
        <v>26</v>
      </c>
      <c r="H4" s="4" t="s">
        <v>20</v>
      </c>
      <c r="J4" s="11" t="s">
        <v>62</v>
      </c>
      <c r="K4" s="11" t="s">
        <v>63</v>
      </c>
      <c r="L4" s="11" t="s">
        <v>29</v>
      </c>
      <c r="M4" s="11" t="s">
        <v>27</v>
      </c>
      <c r="N4" s="4" t="s">
        <v>28</v>
      </c>
    </row>
    <row r="5" spans="1:16" x14ac:dyDescent="0.2">
      <c r="A5" s="1">
        <v>0</v>
      </c>
      <c r="B5" s="1">
        <v>0</v>
      </c>
      <c r="C5" s="3">
        <f>SIN(RADIANS(sinepwm!$B$15*B5))</f>
        <v>0</v>
      </c>
      <c r="D5" s="5">
        <f>sinepwm!$B$6*A5</f>
        <v>0</v>
      </c>
      <c r="E5" s="5">
        <f>sinepwm!$B$6*C5</f>
        <v>0</v>
      </c>
      <c r="F5" s="5">
        <f>sinepwm!$B$6-E5</f>
        <v>4.1666666666666672E-5</v>
      </c>
      <c r="G5" s="10">
        <f>E5/H5</f>
        <v>0</v>
      </c>
      <c r="H5" s="5">
        <f>E5+F5</f>
        <v>4.1666666666666672E-5</v>
      </c>
      <c r="J5" s="1">
        <f>ROUND(E5/pwm!$D$2,0)+K5</f>
        <v>0</v>
      </c>
      <c r="K5" s="67">
        <f>$K$3*C5</f>
        <v>0</v>
      </c>
      <c r="L5" s="5">
        <f>pwm!$I$18*A5</f>
        <v>0</v>
      </c>
      <c r="M5" s="5">
        <f>pwm!$D$2*J5</f>
        <v>0</v>
      </c>
      <c r="N5" s="5">
        <f>E5-M5</f>
        <v>0</v>
      </c>
    </row>
    <row r="6" spans="1:16" x14ac:dyDescent="0.2">
      <c r="A6" s="1">
        <f>A5+1</f>
        <v>1</v>
      </c>
      <c r="B6" s="1">
        <f>B5+1</f>
        <v>1</v>
      </c>
      <c r="C6" s="3">
        <f>SIN(RADIANS(sinepwm!$B$15*B6))</f>
        <v>1.5707317311820675E-2</v>
      </c>
      <c r="D6" s="5">
        <f>sinepwm!$B$6*A6</f>
        <v>4.1666666666666672E-5</v>
      </c>
      <c r="E6" s="5">
        <f>sinepwm!$B$6*C6</f>
        <v>6.544715546591949E-7</v>
      </c>
      <c r="F6" s="5">
        <f>sinepwm!$B$6-E6</f>
        <v>4.1012195112007476E-5</v>
      </c>
      <c r="G6" s="10">
        <f>E6/H6</f>
        <v>1.5707317311820675E-2</v>
      </c>
      <c r="H6" s="5">
        <f t="shared" ref="H6:H69" si="0">E6+F6</f>
        <v>4.1666666666666672E-5</v>
      </c>
      <c r="J6" s="1">
        <f>ROUND(E6/pwm!$D$2,0)+K6</f>
        <v>16</v>
      </c>
      <c r="K6" s="67">
        <f t="shared" ref="K6:K69" si="1">$K$3*C6</f>
        <v>0</v>
      </c>
      <c r="L6" s="5">
        <f>pwm!$I$18*A6</f>
        <v>4.1666666666666672E-5</v>
      </c>
      <c r="M6" s="5">
        <f>pwm!$D$2*J6</f>
        <v>6.6666666666666671E-7</v>
      </c>
      <c r="N6" s="5">
        <f>E6-M6</f>
        <v>-1.2195112007471804E-8</v>
      </c>
    </row>
    <row r="7" spans="1:16" x14ac:dyDescent="0.2">
      <c r="A7" s="1">
        <f t="shared" ref="A7:A70" si="2">A6+1</f>
        <v>2</v>
      </c>
      <c r="B7" s="1">
        <f>B6+1</f>
        <v>2</v>
      </c>
      <c r="C7" s="3">
        <f>SIN(RADIANS(sinepwm!$B$15*B7))</f>
        <v>3.1410759078128292E-2</v>
      </c>
      <c r="D7" s="5">
        <f>sinepwm!$B$6*A7</f>
        <v>8.3333333333333344E-5</v>
      </c>
      <c r="E7" s="5">
        <f>sinepwm!$B$6*C7</f>
        <v>1.3087816282553456E-6</v>
      </c>
      <c r="F7" s="5">
        <f>sinepwm!$B$6-E7</f>
        <v>4.0357885038411326E-5</v>
      </c>
      <c r="G7" s="10">
        <f t="shared" ref="G7:G70" si="3">E7/H7</f>
        <v>3.1410759078128292E-2</v>
      </c>
      <c r="H7" s="5">
        <f t="shared" si="0"/>
        <v>4.1666666666666672E-5</v>
      </c>
      <c r="J7" s="1">
        <f>ROUND(E7/pwm!$D$2,0)+K7</f>
        <v>31</v>
      </c>
      <c r="K7" s="67">
        <f t="shared" si="1"/>
        <v>0</v>
      </c>
      <c r="L7" s="5">
        <f>pwm!$I$18*A7</f>
        <v>8.3333333333333344E-5</v>
      </c>
      <c r="M7" s="5">
        <f>pwm!$D$2*J7</f>
        <v>1.2916666666666667E-6</v>
      </c>
      <c r="N7" s="5">
        <f>E7-M7</f>
        <v>1.7114961588678974E-8</v>
      </c>
    </row>
    <row r="8" spans="1:16" x14ac:dyDescent="0.2">
      <c r="A8" s="1">
        <f t="shared" si="2"/>
        <v>3</v>
      </c>
      <c r="B8" s="1">
        <f t="shared" ref="B8:B71" si="4">B7+1</f>
        <v>3</v>
      </c>
      <c r="C8" s="3">
        <f>SIN(RADIANS(sinepwm!$B$15*B8))</f>
        <v>4.7106450709642665E-2</v>
      </c>
      <c r="D8" s="5">
        <f>sinepwm!$B$6*A8</f>
        <v>1.25E-4</v>
      </c>
      <c r="E8" s="5">
        <f>sinepwm!$B$6*C8</f>
        <v>1.9627687795684447E-6</v>
      </c>
      <c r="F8" s="5">
        <f>sinepwm!$B$6-E8</f>
        <v>3.9703897887098225E-5</v>
      </c>
      <c r="G8" s="10">
        <f t="shared" si="3"/>
        <v>4.7106450709642665E-2</v>
      </c>
      <c r="H8" s="5">
        <f t="shared" si="0"/>
        <v>4.1666666666666672E-5</v>
      </c>
      <c r="J8" s="1">
        <f>ROUND(E8/pwm!$D$2,0)+K8</f>
        <v>47</v>
      </c>
      <c r="K8" s="67">
        <f t="shared" si="1"/>
        <v>0</v>
      </c>
      <c r="L8" s="5">
        <f>pwm!$I$18*A8</f>
        <v>1.25E-4</v>
      </c>
      <c r="M8" s="5">
        <f>pwm!$D$2*J8</f>
        <v>1.9583333333333334E-6</v>
      </c>
      <c r="N8" s="5">
        <f t="shared" ref="N8:N71" si="5">E8-M8</f>
        <v>4.4354462351113086E-9</v>
      </c>
    </row>
    <row r="9" spans="1:16" x14ac:dyDescent="0.2">
      <c r="A9" s="1">
        <f t="shared" si="2"/>
        <v>4</v>
      </c>
      <c r="B9" s="1">
        <f t="shared" si="4"/>
        <v>4</v>
      </c>
      <c r="C9" s="3">
        <f>SIN(RADIANS(sinepwm!$B$15*B9))</f>
        <v>6.2790519529313374E-2</v>
      </c>
      <c r="D9" s="5">
        <f>sinepwm!$B$6*A9</f>
        <v>1.6666666666666669E-4</v>
      </c>
      <c r="E9" s="5">
        <f>sinepwm!$B$6*C9</f>
        <v>2.6162716470547243E-6</v>
      </c>
      <c r="F9" s="5">
        <f>sinepwm!$B$6-E9</f>
        <v>3.9050395019611951E-5</v>
      </c>
      <c r="G9" s="10">
        <f t="shared" si="3"/>
        <v>6.2790519529313374E-2</v>
      </c>
      <c r="H9" s="5">
        <f t="shared" si="0"/>
        <v>4.1666666666666672E-5</v>
      </c>
      <c r="J9" s="1">
        <f>ROUND(E9/pwm!$D$2,0)+K9</f>
        <v>63</v>
      </c>
      <c r="K9" s="67">
        <f t="shared" si="1"/>
        <v>0</v>
      </c>
      <c r="L9" s="5">
        <f>pwm!$I$18*A9</f>
        <v>1.6666666666666669E-4</v>
      </c>
      <c r="M9" s="5">
        <f>pwm!$D$2*J9</f>
        <v>2.6250000000000003E-6</v>
      </c>
      <c r="N9" s="5">
        <f t="shared" si="5"/>
        <v>-8.7283529452760142E-9</v>
      </c>
    </row>
    <row r="10" spans="1:16" x14ac:dyDescent="0.2">
      <c r="A10" s="1">
        <f t="shared" si="2"/>
        <v>5</v>
      </c>
      <c r="B10" s="1">
        <f t="shared" si="4"/>
        <v>5</v>
      </c>
      <c r="C10" s="3">
        <f>SIN(RADIANS(sinepwm!$B$15*B10))</f>
        <v>7.8459095727844957E-2</v>
      </c>
      <c r="D10" s="5">
        <f>sinepwm!$B$6*A10</f>
        <v>2.0833333333333337E-4</v>
      </c>
      <c r="E10" s="5">
        <f>sinepwm!$B$6*C10</f>
        <v>3.269128988660207E-6</v>
      </c>
      <c r="F10" s="5">
        <f>sinepwm!$B$6-E10</f>
        <v>3.8397537678006466E-5</v>
      </c>
      <c r="G10" s="10">
        <f t="shared" si="3"/>
        <v>7.8459095727844957E-2</v>
      </c>
      <c r="H10" s="5">
        <f t="shared" si="0"/>
        <v>4.1666666666666672E-5</v>
      </c>
      <c r="J10" s="1">
        <f>ROUND(E10/pwm!$D$2,0)+K10</f>
        <v>78</v>
      </c>
      <c r="K10" s="67">
        <f t="shared" si="1"/>
        <v>0</v>
      </c>
      <c r="L10" s="5">
        <f>pwm!$I$18*A10</f>
        <v>2.0833333333333337E-4</v>
      </c>
      <c r="M10" s="5">
        <f>pwm!$D$2*J10</f>
        <v>3.2500000000000002E-6</v>
      </c>
      <c r="N10" s="5">
        <f t="shared" si="5"/>
        <v>1.9128988660206776E-8</v>
      </c>
    </row>
    <row r="11" spans="1:16" x14ac:dyDescent="0.2">
      <c r="A11" s="1">
        <f t="shared" si="2"/>
        <v>6</v>
      </c>
      <c r="B11" s="1">
        <f t="shared" si="4"/>
        <v>6</v>
      </c>
      <c r="C11" s="3">
        <f>SIN(RADIANS(sinepwm!$B$15*B11))</f>
        <v>9.4108313318514325E-2</v>
      </c>
      <c r="D11" s="5">
        <f>sinepwm!$B$6*A11</f>
        <v>2.5000000000000001E-4</v>
      </c>
      <c r="E11" s="5">
        <f>sinepwm!$B$6*C11</f>
        <v>3.921179721604764E-6</v>
      </c>
      <c r="F11" s="5">
        <f>sinepwm!$B$6-E11</f>
        <v>3.7745486945061908E-5</v>
      </c>
      <c r="G11" s="10">
        <f t="shared" si="3"/>
        <v>9.4108313318514325E-2</v>
      </c>
      <c r="H11" s="5">
        <f t="shared" si="0"/>
        <v>4.1666666666666672E-5</v>
      </c>
      <c r="J11" s="1">
        <f>ROUND(E11/pwm!$D$2,0)+K11</f>
        <v>94</v>
      </c>
      <c r="K11" s="67">
        <f t="shared" si="1"/>
        <v>0</v>
      </c>
      <c r="L11" s="5">
        <f>pwm!$I$18*A11</f>
        <v>2.5000000000000001E-4</v>
      </c>
      <c r="M11" s="5">
        <f>pwm!$D$2*J11</f>
        <v>3.9166666666666667E-6</v>
      </c>
      <c r="N11" s="5">
        <f t="shared" si="5"/>
        <v>4.5130549380972934E-9</v>
      </c>
    </row>
    <row r="12" spans="1:16" x14ac:dyDescent="0.2">
      <c r="A12" s="1">
        <f t="shared" si="2"/>
        <v>7</v>
      </c>
      <c r="B12" s="1">
        <f t="shared" si="4"/>
        <v>7</v>
      </c>
      <c r="C12" s="3">
        <f>SIN(RADIANS(sinepwm!$B$15*B12))</f>
        <v>0.10973431109104528</v>
      </c>
      <c r="D12" s="5">
        <f>sinepwm!$B$6*A12</f>
        <v>2.9166666666666669E-4</v>
      </c>
      <c r="E12" s="5">
        <f>sinepwm!$B$6*C12</f>
        <v>4.5722629621268876E-6</v>
      </c>
      <c r="F12" s="5">
        <f>sinepwm!$B$6-E12</f>
        <v>3.7094403704539783E-5</v>
      </c>
      <c r="G12" s="10">
        <f t="shared" si="3"/>
        <v>0.10973431109104528</v>
      </c>
      <c r="H12" s="5">
        <f t="shared" si="0"/>
        <v>4.1666666666666672E-5</v>
      </c>
      <c r="J12" s="1">
        <f>ROUND(E12/pwm!$D$2,0)+K12</f>
        <v>110</v>
      </c>
      <c r="K12" s="67">
        <f t="shared" si="1"/>
        <v>0</v>
      </c>
      <c r="L12" s="5">
        <f>pwm!$I$18*A12</f>
        <v>2.9166666666666669E-4</v>
      </c>
      <c r="M12" s="5">
        <f>pwm!$D$2*J12</f>
        <v>4.5833333333333332E-6</v>
      </c>
      <c r="N12" s="5">
        <f t="shared" si="5"/>
        <v>-1.1070371206445621E-8</v>
      </c>
    </row>
    <row r="13" spans="1:16" x14ac:dyDescent="0.2">
      <c r="A13" s="1">
        <f t="shared" si="2"/>
        <v>8</v>
      </c>
      <c r="B13" s="1">
        <f t="shared" si="4"/>
        <v>8</v>
      </c>
      <c r="C13" s="3">
        <f>SIN(RADIANS(sinepwm!$B$15*B13))</f>
        <v>0.12533323356430426</v>
      </c>
      <c r="D13" s="5">
        <f>sinepwm!$B$6*A13</f>
        <v>3.3333333333333338E-4</v>
      </c>
      <c r="E13" s="5">
        <f>sinepwm!$B$6*C13</f>
        <v>5.2222180651793452E-6</v>
      </c>
      <c r="F13" s="5">
        <f>sinepwm!$B$6-E13</f>
        <v>3.6444448601487329E-5</v>
      </c>
      <c r="G13" s="10">
        <f t="shared" si="3"/>
        <v>0.12533323356430426</v>
      </c>
      <c r="H13" s="5">
        <f t="shared" si="0"/>
        <v>4.1666666666666672E-5</v>
      </c>
      <c r="J13" s="1">
        <f>ROUND(E13/pwm!$D$2,0)+K13</f>
        <v>125</v>
      </c>
      <c r="K13" s="67">
        <f t="shared" si="1"/>
        <v>0</v>
      </c>
      <c r="L13" s="5">
        <f>pwm!$I$18*A13</f>
        <v>3.3333333333333338E-4</v>
      </c>
      <c r="M13" s="5">
        <f>pwm!$D$2*J13</f>
        <v>5.208333333333334E-6</v>
      </c>
      <c r="N13" s="5">
        <f t="shared" si="5"/>
        <v>1.3884731846011186E-8</v>
      </c>
    </row>
    <row r="14" spans="1:16" x14ac:dyDescent="0.2">
      <c r="A14" s="1">
        <f t="shared" si="2"/>
        <v>9</v>
      </c>
      <c r="B14" s="1">
        <f t="shared" si="4"/>
        <v>9</v>
      </c>
      <c r="C14" s="3">
        <f>SIN(RADIANS(sinepwm!$B$15*B14))</f>
        <v>0.14090123193758269</v>
      </c>
      <c r="D14" s="5">
        <f>sinepwm!$B$6*A14</f>
        <v>3.7500000000000006E-4</v>
      </c>
      <c r="E14" s="5">
        <f>sinepwm!$B$6*C14</f>
        <v>5.870884664065946E-6</v>
      </c>
      <c r="F14" s="5">
        <f>sinepwm!$B$6-E14</f>
        <v>3.5795782002600728E-5</v>
      </c>
      <c r="G14" s="10">
        <f t="shared" si="3"/>
        <v>0.14090123193758269</v>
      </c>
      <c r="H14" s="5">
        <f t="shared" si="0"/>
        <v>4.1666666666666672E-5</v>
      </c>
      <c r="J14" s="1">
        <f>ROUND(E14/pwm!$D$2,0)+K14</f>
        <v>141</v>
      </c>
      <c r="K14" s="67">
        <f t="shared" si="1"/>
        <v>0</v>
      </c>
      <c r="L14" s="5">
        <f>pwm!$I$18*A14</f>
        <v>3.7500000000000006E-4</v>
      </c>
      <c r="M14" s="5">
        <f>pwm!$D$2*J14</f>
        <v>5.8750000000000005E-6</v>
      </c>
      <c r="N14" s="5">
        <f t="shared" si="5"/>
        <v>-4.1153359340544967E-9</v>
      </c>
    </row>
    <row r="15" spans="1:16" x14ac:dyDescent="0.2">
      <c r="A15" s="1">
        <f t="shared" si="2"/>
        <v>10</v>
      </c>
      <c r="B15" s="1">
        <f t="shared" si="4"/>
        <v>10</v>
      </c>
      <c r="C15" s="3">
        <f>SIN(RADIANS(sinepwm!$B$15*B15))</f>
        <v>0.1564344650402309</v>
      </c>
      <c r="D15" s="5">
        <f>sinepwm!$B$6*A15</f>
        <v>4.1666666666666675E-4</v>
      </c>
      <c r="E15" s="5">
        <f>sinepwm!$B$6*C15</f>
        <v>6.5181027100096216E-6</v>
      </c>
      <c r="F15" s="5">
        <f>sinepwm!$B$6-E15</f>
        <v>3.5148563956657052E-5</v>
      </c>
      <c r="G15" s="10">
        <f t="shared" si="3"/>
        <v>0.1564344650402309</v>
      </c>
      <c r="H15" s="5">
        <f t="shared" si="0"/>
        <v>4.1666666666666672E-5</v>
      </c>
      <c r="J15" s="1">
        <f>ROUND(E15/pwm!$D$2,0)+K15</f>
        <v>156</v>
      </c>
      <c r="K15" s="67">
        <f t="shared" si="1"/>
        <v>0</v>
      </c>
      <c r="L15" s="5">
        <f>pwm!$I$18*A15</f>
        <v>4.1666666666666675E-4</v>
      </c>
      <c r="M15" s="5">
        <f>pwm!$D$2*J15</f>
        <v>6.5000000000000004E-6</v>
      </c>
      <c r="N15" s="5">
        <f t="shared" si="5"/>
        <v>1.8102710009621203E-8</v>
      </c>
    </row>
    <row r="16" spans="1:16" x14ac:dyDescent="0.2">
      <c r="A16" s="1">
        <f t="shared" si="2"/>
        <v>11</v>
      </c>
      <c r="B16" s="1">
        <f t="shared" si="4"/>
        <v>11</v>
      </c>
      <c r="C16" s="3">
        <f>SIN(RADIANS(sinepwm!$B$15*B16))</f>
        <v>0.17192910027940958</v>
      </c>
      <c r="D16" s="5">
        <f>sinepwm!$B$6*A16</f>
        <v>4.5833333333333338E-4</v>
      </c>
      <c r="E16" s="5">
        <f>sinepwm!$B$6*C16</f>
        <v>7.1637125116420669E-6</v>
      </c>
      <c r="F16" s="5">
        <f>sinepwm!$B$6-E16</f>
        <v>3.4502954155024606E-5</v>
      </c>
      <c r="G16" s="10">
        <f t="shared" si="3"/>
        <v>0.17192910027940958</v>
      </c>
      <c r="H16" s="5">
        <f t="shared" si="0"/>
        <v>4.1666666666666672E-5</v>
      </c>
      <c r="J16" s="1">
        <f>ROUND(E16/pwm!$D$2,0)+K16</f>
        <v>172</v>
      </c>
      <c r="K16" s="67">
        <f t="shared" si="1"/>
        <v>0</v>
      </c>
      <c r="L16" s="5">
        <f>pwm!$I$18*A16</f>
        <v>4.5833333333333338E-4</v>
      </c>
      <c r="M16" s="5">
        <f>pwm!$D$2*J16</f>
        <v>7.1666666666666669E-6</v>
      </c>
      <c r="N16" s="5">
        <f t="shared" si="5"/>
        <v>-2.9541550246000016E-9</v>
      </c>
    </row>
    <row r="17" spans="1:14" x14ac:dyDescent="0.2">
      <c r="A17" s="1">
        <f t="shared" si="2"/>
        <v>12</v>
      </c>
      <c r="B17" s="1">
        <f t="shared" si="4"/>
        <v>12</v>
      </c>
      <c r="C17" s="3">
        <f>SIN(RADIANS(sinepwm!$B$15*B17))</f>
        <v>0.18738131458572463</v>
      </c>
      <c r="D17" s="5">
        <f>sinepwm!$B$6*A17</f>
        <v>5.0000000000000001E-4</v>
      </c>
      <c r="E17" s="5">
        <f>sinepwm!$B$6*C17</f>
        <v>7.8075547744051935E-6</v>
      </c>
      <c r="F17" s="5">
        <f>sinepwm!$B$6-E17</f>
        <v>3.3859111892261477E-5</v>
      </c>
      <c r="G17" s="10">
        <f t="shared" si="3"/>
        <v>0.18738131458572463</v>
      </c>
      <c r="H17" s="5">
        <f t="shared" si="0"/>
        <v>4.1666666666666672E-5</v>
      </c>
      <c r="J17" s="1">
        <f>ROUND(E17/pwm!$D$2,0)+K17</f>
        <v>187</v>
      </c>
      <c r="K17" s="67">
        <f t="shared" si="1"/>
        <v>0</v>
      </c>
      <c r="L17" s="5">
        <f>pwm!$I$18*A17</f>
        <v>5.0000000000000001E-4</v>
      </c>
      <c r="M17" s="5">
        <f>pwm!$D$2*J17</f>
        <v>7.7916666666666669E-6</v>
      </c>
      <c r="N17" s="5">
        <f t="shared" si="5"/>
        <v>1.5888107738526631E-8</v>
      </c>
    </row>
    <row r="18" spans="1:14" x14ac:dyDescent="0.2">
      <c r="A18" s="1">
        <f t="shared" si="2"/>
        <v>13</v>
      </c>
      <c r="B18" s="1">
        <f t="shared" si="4"/>
        <v>13</v>
      </c>
      <c r="C18" s="3">
        <f>SIN(RADIANS(sinepwm!$B$15*B18))</f>
        <v>0.20278729535651249</v>
      </c>
      <c r="D18" s="5">
        <f>sinepwm!$B$6*A18</f>
        <v>5.4166666666666675E-4</v>
      </c>
      <c r="E18" s="5">
        <f>sinepwm!$B$6*C18</f>
        <v>8.4494706398546876E-6</v>
      </c>
      <c r="F18" s="5">
        <f>sinepwm!$B$6-E18</f>
        <v>3.3217196026811988E-5</v>
      </c>
      <c r="G18" s="10">
        <f t="shared" si="3"/>
        <v>0.20278729535651246</v>
      </c>
      <c r="H18" s="5">
        <f t="shared" si="0"/>
        <v>4.1666666666666672E-5</v>
      </c>
      <c r="J18" s="1">
        <f>ROUND(E18/pwm!$D$2,0)+K18</f>
        <v>203</v>
      </c>
      <c r="K18" s="67">
        <f t="shared" si="1"/>
        <v>0</v>
      </c>
      <c r="L18" s="5">
        <f>pwm!$I$18*A18</f>
        <v>5.4166666666666675E-4</v>
      </c>
      <c r="M18" s="5">
        <f>pwm!$D$2*J18</f>
        <v>8.4583333333333334E-6</v>
      </c>
      <c r="N18" s="5">
        <f t="shared" si="5"/>
        <v>-8.8626934786457349E-9</v>
      </c>
    </row>
    <row r="19" spans="1:14" x14ac:dyDescent="0.2">
      <c r="A19" s="1">
        <f t="shared" si="2"/>
        <v>14</v>
      </c>
      <c r="B19" s="1">
        <f t="shared" si="4"/>
        <v>14</v>
      </c>
      <c r="C19" s="3">
        <f>SIN(RADIANS(sinepwm!$B$15*B19))</f>
        <v>0.21814324139654256</v>
      </c>
      <c r="D19" s="5">
        <f>sinepwm!$B$6*A19</f>
        <v>5.8333333333333338E-4</v>
      </c>
      <c r="E19" s="5">
        <f>sinepwm!$B$6*C19</f>
        <v>9.0893017248559415E-6</v>
      </c>
      <c r="F19" s="5">
        <f>sinepwm!$B$6-E19</f>
        <v>3.2577364941810729E-5</v>
      </c>
      <c r="G19" s="10">
        <f t="shared" si="3"/>
        <v>0.21814324139654256</v>
      </c>
      <c r="H19" s="5">
        <f t="shared" si="0"/>
        <v>4.1666666666666672E-5</v>
      </c>
      <c r="J19" s="1">
        <f>ROUND(E19/pwm!$D$2,0)+K19</f>
        <v>218</v>
      </c>
      <c r="K19" s="67">
        <f t="shared" si="1"/>
        <v>0</v>
      </c>
      <c r="L19" s="5">
        <f>pwm!$I$18*A19</f>
        <v>5.8333333333333338E-4</v>
      </c>
      <c r="M19" s="5">
        <f>pwm!$D$2*J19</f>
        <v>9.0833333333333333E-6</v>
      </c>
      <c r="N19" s="5">
        <f t="shared" si="5"/>
        <v>5.9683915226081382E-9</v>
      </c>
    </row>
    <row r="20" spans="1:14" x14ac:dyDescent="0.2">
      <c r="A20" s="1">
        <f t="shared" si="2"/>
        <v>15</v>
      </c>
      <c r="B20" s="1">
        <f t="shared" si="4"/>
        <v>15</v>
      </c>
      <c r="C20" s="3">
        <f>SIN(RADIANS(sinepwm!$B$15*B20))</f>
        <v>0.23344536385590542</v>
      </c>
      <c r="D20" s="5">
        <f>sinepwm!$B$6*A20</f>
        <v>6.2500000000000012E-4</v>
      </c>
      <c r="E20" s="5">
        <f>sinepwm!$B$6*C20</f>
        <v>9.7268901606627269E-6</v>
      </c>
      <c r="F20" s="5">
        <f>sinepwm!$B$6-E20</f>
        <v>3.1939776506003947E-5</v>
      </c>
      <c r="G20" s="10">
        <f t="shared" si="3"/>
        <v>0.23344536385590542</v>
      </c>
      <c r="H20" s="5">
        <f t="shared" si="0"/>
        <v>4.1666666666666672E-5</v>
      </c>
      <c r="J20" s="1">
        <f>ROUND(E20/pwm!$D$2,0)+K20</f>
        <v>233</v>
      </c>
      <c r="K20" s="67">
        <f t="shared" si="1"/>
        <v>0</v>
      </c>
      <c r="L20" s="5">
        <f>pwm!$I$18*A20</f>
        <v>6.2500000000000012E-4</v>
      </c>
      <c r="M20" s="5">
        <f>pwm!$D$2*J20</f>
        <v>9.7083333333333333E-6</v>
      </c>
      <c r="N20" s="5">
        <f t="shared" si="5"/>
        <v>1.855682732939365E-8</v>
      </c>
    </row>
    <row r="21" spans="1:14" x14ac:dyDescent="0.2">
      <c r="A21" s="1">
        <f t="shared" si="2"/>
        <v>16</v>
      </c>
      <c r="B21" s="1">
        <f t="shared" si="4"/>
        <v>16</v>
      </c>
      <c r="C21" s="3">
        <f>SIN(RADIANS(sinepwm!$B$15*B21))</f>
        <v>0.24868988716485479</v>
      </c>
      <c r="D21" s="5">
        <f>sinepwm!$B$6*A21</f>
        <v>6.6666666666666675E-4</v>
      </c>
      <c r="E21" s="5">
        <f>sinepwm!$B$6*C21</f>
        <v>1.036207863186895E-5</v>
      </c>
      <c r="F21" s="5">
        <f>sinepwm!$B$6-E21</f>
        <v>3.1304588034797718E-5</v>
      </c>
      <c r="G21" s="10">
        <f t="shared" si="3"/>
        <v>0.24868988716485477</v>
      </c>
      <c r="H21" s="5">
        <f t="shared" si="0"/>
        <v>4.1666666666666672E-5</v>
      </c>
      <c r="J21" s="1">
        <f>ROUND(E21/pwm!$D$2,0)+K21</f>
        <v>249</v>
      </c>
      <c r="K21" s="67">
        <f t="shared" si="1"/>
        <v>0</v>
      </c>
      <c r="L21" s="5">
        <f>pwm!$I$18*A21</f>
        <v>6.6666666666666675E-4</v>
      </c>
      <c r="M21" s="5">
        <f>pwm!$D$2*J21</f>
        <v>1.0375000000000001E-5</v>
      </c>
      <c r="N21" s="5">
        <f t="shared" si="5"/>
        <v>-1.2921368131051163E-8</v>
      </c>
    </row>
    <row r="22" spans="1:14" x14ac:dyDescent="0.2">
      <c r="A22" s="1">
        <f t="shared" si="2"/>
        <v>17</v>
      </c>
      <c r="B22" s="1">
        <f t="shared" si="4"/>
        <v>17</v>
      </c>
      <c r="C22" s="3">
        <f>SIN(RADIANS(sinepwm!$B$15*B22))</f>
        <v>0.26387304996537292</v>
      </c>
      <c r="D22" s="5">
        <f>sinepwm!$B$6*A22</f>
        <v>7.0833333333333338E-4</v>
      </c>
      <c r="E22" s="5">
        <f>sinepwm!$B$6*C22</f>
        <v>1.0994710415223873E-5</v>
      </c>
      <c r="F22" s="5">
        <f>sinepwm!$B$6-E22</f>
        <v>3.0671956251442801E-5</v>
      </c>
      <c r="G22" s="10">
        <f t="shared" si="3"/>
        <v>0.26387304996537292</v>
      </c>
      <c r="H22" s="5">
        <f t="shared" si="0"/>
        <v>4.1666666666666672E-5</v>
      </c>
      <c r="J22" s="1">
        <f>ROUND(E22/pwm!$D$2,0)+K22</f>
        <v>264</v>
      </c>
      <c r="K22" s="67">
        <f t="shared" si="1"/>
        <v>0</v>
      </c>
      <c r="L22" s="5">
        <f>pwm!$I$18*A22</f>
        <v>7.0833333333333338E-4</v>
      </c>
      <c r="M22" s="5">
        <f>pwm!$D$2*J22</f>
        <v>1.1000000000000001E-5</v>
      </c>
      <c r="N22" s="5">
        <f t="shared" si="5"/>
        <v>-5.2895847761287617E-9</v>
      </c>
    </row>
    <row r="23" spans="1:14" x14ac:dyDescent="0.2">
      <c r="A23" s="1">
        <f t="shared" si="2"/>
        <v>18</v>
      </c>
      <c r="B23" s="1">
        <f t="shared" si="4"/>
        <v>18</v>
      </c>
      <c r="C23" s="3">
        <f>SIN(RADIANS(sinepwm!$B$15*B23))</f>
        <v>0.27899110603922933</v>
      </c>
      <c r="D23" s="5">
        <f>sinepwm!$B$6*A23</f>
        <v>7.5000000000000012E-4</v>
      </c>
      <c r="E23" s="5">
        <f>sinepwm!$B$6*C23</f>
        <v>1.1624629418301224E-5</v>
      </c>
      <c r="F23" s="5">
        <f>sinepwm!$B$6-E23</f>
        <v>3.0042037248365448E-5</v>
      </c>
      <c r="G23" s="10">
        <f t="shared" si="3"/>
        <v>0.27899110603922933</v>
      </c>
      <c r="H23" s="5">
        <f t="shared" si="0"/>
        <v>4.1666666666666672E-5</v>
      </c>
      <c r="J23" s="1">
        <f>ROUND(E23/pwm!$D$2,0)+K23</f>
        <v>279</v>
      </c>
      <c r="K23" s="67">
        <f t="shared" si="1"/>
        <v>0</v>
      </c>
      <c r="L23" s="5">
        <f>pwm!$I$18*A23</f>
        <v>7.5000000000000012E-4</v>
      </c>
      <c r="M23" s="5">
        <f>pwm!$D$2*J23</f>
        <v>1.1625000000000001E-5</v>
      </c>
      <c r="N23" s="5">
        <f t="shared" si="5"/>
        <v>-3.7058169877755062E-10</v>
      </c>
    </row>
    <row r="24" spans="1:14" x14ac:dyDescent="0.2">
      <c r="A24" s="1">
        <f t="shared" si="2"/>
        <v>19</v>
      </c>
      <c r="B24" s="1">
        <f t="shared" si="4"/>
        <v>19</v>
      </c>
      <c r="C24" s="3">
        <f>SIN(RADIANS(sinepwm!$B$15*B24))</f>
        <v>0.294040325232304</v>
      </c>
      <c r="D24" s="5">
        <f>sinepwm!$B$6*A24</f>
        <v>7.9166666666666676E-4</v>
      </c>
      <c r="E24" s="5">
        <f>sinepwm!$B$6*C24</f>
        <v>1.2251680218012669E-5</v>
      </c>
      <c r="F24" s="5">
        <f>sinepwm!$B$6-E24</f>
        <v>2.9414986448654003E-5</v>
      </c>
      <c r="G24" s="10">
        <f t="shared" si="3"/>
        <v>0.294040325232304</v>
      </c>
      <c r="H24" s="5">
        <f t="shared" si="0"/>
        <v>4.1666666666666672E-5</v>
      </c>
      <c r="J24" s="1">
        <f>ROUND(E24/pwm!$D$2,0)+K24</f>
        <v>294</v>
      </c>
      <c r="K24" s="67">
        <f t="shared" si="1"/>
        <v>0</v>
      </c>
      <c r="L24" s="5">
        <f>pwm!$I$18*A24</f>
        <v>7.9166666666666676E-4</v>
      </c>
      <c r="M24" s="5">
        <f>pwm!$D$2*J24</f>
        <v>1.2250000000000001E-5</v>
      </c>
      <c r="N24" s="5">
        <f t="shared" si="5"/>
        <v>1.6802180126677442E-9</v>
      </c>
    </row>
    <row r="25" spans="1:14" x14ac:dyDescent="0.2">
      <c r="A25" s="1">
        <f t="shared" si="2"/>
        <v>20</v>
      </c>
      <c r="B25" s="1">
        <f t="shared" si="4"/>
        <v>20</v>
      </c>
      <c r="C25" s="3">
        <f>SIN(RADIANS(sinepwm!$B$15*B25))</f>
        <v>0.30901699437494745</v>
      </c>
      <c r="D25" s="5">
        <f>sinepwm!$B$6*A25</f>
        <v>8.333333333333335E-4</v>
      </c>
      <c r="E25" s="5">
        <f>sinepwm!$B$6*C25</f>
        <v>1.2875708098956145E-5</v>
      </c>
      <c r="F25" s="5">
        <f>sinepwm!$B$6-E25</f>
        <v>2.8790958567710525E-5</v>
      </c>
      <c r="G25" s="10">
        <f t="shared" si="3"/>
        <v>0.30901699437494745</v>
      </c>
      <c r="H25" s="5">
        <f t="shared" si="0"/>
        <v>4.1666666666666672E-5</v>
      </c>
      <c r="J25" s="1">
        <f>ROUND(E25/pwm!$D$2,0)+K25</f>
        <v>309</v>
      </c>
      <c r="K25" s="67">
        <f t="shared" si="1"/>
        <v>0</v>
      </c>
      <c r="L25" s="5">
        <f>pwm!$I$18*A25</f>
        <v>8.333333333333335E-4</v>
      </c>
      <c r="M25" s="5">
        <f>pwm!$D$2*J25</f>
        <v>1.2875000000000001E-5</v>
      </c>
      <c r="N25" s="5">
        <f t="shared" si="5"/>
        <v>7.0809895614370175E-10</v>
      </c>
    </row>
    <row r="26" spans="1:14" x14ac:dyDescent="0.2">
      <c r="A26" s="1">
        <f t="shared" si="2"/>
        <v>21</v>
      </c>
      <c r="B26" s="1">
        <f t="shared" si="4"/>
        <v>21</v>
      </c>
      <c r="C26" s="3">
        <f>SIN(RADIANS(sinepwm!$B$15*B26))</f>
        <v>0.3239174181981494</v>
      </c>
      <c r="D26" s="5">
        <f>sinepwm!$B$6*A26</f>
        <v>8.7500000000000013E-4</v>
      </c>
      <c r="E26" s="5">
        <f>sinepwm!$B$6*C26</f>
        <v>1.3496559091589561E-5</v>
      </c>
      <c r="F26" s="5">
        <f>sinepwm!$B$6-E26</f>
        <v>2.8170107575077111E-5</v>
      </c>
      <c r="G26" s="10">
        <f t="shared" si="3"/>
        <v>0.3239174181981494</v>
      </c>
      <c r="H26" s="5">
        <f t="shared" si="0"/>
        <v>4.1666666666666672E-5</v>
      </c>
      <c r="J26" s="1">
        <f>ROUND(E26/pwm!$D$2,0)+K26</f>
        <v>324</v>
      </c>
      <c r="K26" s="67">
        <f t="shared" si="1"/>
        <v>0</v>
      </c>
      <c r="L26" s="5">
        <f>pwm!$I$18*A26</f>
        <v>8.7500000000000013E-4</v>
      </c>
      <c r="M26" s="5">
        <f>pwm!$D$2*J26</f>
        <v>1.3500000000000001E-5</v>
      </c>
      <c r="N26" s="5">
        <f t="shared" si="5"/>
        <v>-3.4409084104403972E-9</v>
      </c>
    </row>
    <row r="27" spans="1:14" x14ac:dyDescent="0.2">
      <c r="A27" s="1">
        <f t="shared" si="2"/>
        <v>22</v>
      </c>
      <c r="B27" s="1">
        <f t="shared" si="4"/>
        <v>22</v>
      </c>
      <c r="C27" s="3">
        <f>SIN(RADIANS(sinepwm!$B$15*B27))</f>
        <v>0.33873792024529148</v>
      </c>
      <c r="D27" s="5">
        <f>sinepwm!$B$6*A27</f>
        <v>9.1666666666666676E-4</v>
      </c>
      <c r="E27" s="5">
        <f>sinepwm!$B$6*C27</f>
        <v>1.411408001022048E-5</v>
      </c>
      <c r="F27" s="5">
        <f>sinepwm!$B$6-E27</f>
        <v>2.755258665644619E-5</v>
      </c>
      <c r="G27" s="10">
        <f t="shared" si="3"/>
        <v>0.33873792024529148</v>
      </c>
      <c r="H27" s="5">
        <f t="shared" si="0"/>
        <v>4.1666666666666672E-5</v>
      </c>
      <c r="J27" s="1">
        <f>ROUND(E27/pwm!$D$2,0)+K27</f>
        <v>339</v>
      </c>
      <c r="K27" s="67">
        <f t="shared" si="1"/>
        <v>0</v>
      </c>
      <c r="L27" s="5">
        <f>pwm!$I$18*A27</f>
        <v>9.1666666666666676E-4</v>
      </c>
      <c r="M27" s="5">
        <f>pwm!$D$2*J27</f>
        <v>1.4125000000000001E-5</v>
      </c>
      <c r="N27" s="5">
        <f t="shared" si="5"/>
        <v>-1.0919989779520776E-8</v>
      </c>
    </row>
    <row r="28" spans="1:14" x14ac:dyDescent="0.2">
      <c r="A28" s="1">
        <f t="shared" si="2"/>
        <v>23</v>
      </c>
      <c r="B28" s="1">
        <f t="shared" si="4"/>
        <v>23</v>
      </c>
      <c r="C28" s="3">
        <f>SIN(RADIANS(sinepwm!$B$15*B28))</f>
        <v>0.3534748437792572</v>
      </c>
      <c r="D28" s="5">
        <f>sinepwm!$B$6*A28</f>
        <v>9.583333333333335E-4</v>
      </c>
      <c r="E28" s="5">
        <f>sinepwm!$B$6*C28</f>
        <v>1.4728118490802385E-5</v>
      </c>
      <c r="F28" s="5">
        <f>sinepwm!$B$6-E28</f>
        <v>2.6938548175864285E-5</v>
      </c>
      <c r="G28" s="10">
        <f t="shared" si="3"/>
        <v>0.3534748437792572</v>
      </c>
      <c r="H28" s="5">
        <f t="shared" si="0"/>
        <v>4.1666666666666672E-5</v>
      </c>
      <c r="J28" s="1">
        <f>ROUND(E28/pwm!$D$2,0)+K28</f>
        <v>353</v>
      </c>
      <c r="K28" s="67">
        <f t="shared" si="1"/>
        <v>0</v>
      </c>
      <c r="L28" s="5">
        <f>pwm!$I$18*A28</f>
        <v>9.583333333333335E-4</v>
      </c>
      <c r="M28" s="5">
        <f>pwm!$D$2*J28</f>
        <v>1.4708333333333335E-5</v>
      </c>
      <c r="N28" s="5">
        <f t="shared" si="5"/>
        <v>1.9785157469050902E-8</v>
      </c>
    </row>
    <row r="29" spans="1:14" x14ac:dyDescent="0.2">
      <c r="A29" s="1">
        <f t="shared" si="2"/>
        <v>24</v>
      </c>
      <c r="B29" s="1">
        <f t="shared" si="4"/>
        <v>24</v>
      </c>
      <c r="C29" s="3">
        <f>SIN(RADIANS(sinepwm!$B$15*B29))</f>
        <v>0.36812455268467797</v>
      </c>
      <c r="D29" s="5">
        <f>sinepwm!$B$6*A29</f>
        <v>1E-3</v>
      </c>
      <c r="E29" s="5">
        <f>sinepwm!$B$6*C29</f>
        <v>1.5338523028528251E-5</v>
      </c>
      <c r="F29" s="5">
        <f>sinepwm!$B$6-E29</f>
        <v>2.6328143638138421E-5</v>
      </c>
      <c r="G29" s="10">
        <f t="shared" si="3"/>
        <v>0.36812455268467797</v>
      </c>
      <c r="H29" s="5">
        <f t="shared" si="0"/>
        <v>4.1666666666666672E-5</v>
      </c>
      <c r="J29" s="1">
        <f>ROUND(E29/pwm!$D$2,0)+K29</f>
        <v>368</v>
      </c>
      <c r="K29" s="67">
        <f t="shared" si="1"/>
        <v>0</v>
      </c>
      <c r="L29" s="5">
        <f>pwm!$I$18*A29</f>
        <v>1E-3</v>
      </c>
      <c r="M29" s="5">
        <f>pwm!$D$2*J29</f>
        <v>1.5333333333333334E-5</v>
      </c>
      <c r="N29" s="5">
        <f t="shared" si="5"/>
        <v>5.1896951949166419E-9</v>
      </c>
    </row>
    <row r="30" spans="1:14" x14ac:dyDescent="0.2">
      <c r="A30" s="1">
        <f t="shared" si="2"/>
        <v>25</v>
      </c>
      <c r="B30" s="1">
        <f t="shared" si="4"/>
        <v>25</v>
      </c>
      <c r="C30" s="3">
        <f>SIN(RADIANS(sinepwm!$B$15*B30))</f>
        <v>0.38268343236508978</v>
      </c>
      <c r="D30" s="5">
        <f>sinepwm!$B$6*A30</f>
        <v>1.0416666666666669E-3</v>
      </c>
      <c r="E30" s="5">
        <f>sinepwm!$B$6*C30</f>
        <v>1.5945143015212077E-5</v>
      </c>
      <c r="F30" s="5">
        <f>sinepwm!$B$6-E30</f>
        <v>2.5721523651454595E-5</v>
      </c>
      <c r="G30" s="10">
        <f t="shared" si="3"/>
        <v>0.38268343236508978</v>
      </c>
      <c r="H30" s="5">
        <f t="shared" si="0"/>
        <v>4.1666666666666672E-5</v>
      </c>
      <c r="J30" s="1">
        <f>ROUND(E30/pwm!$D$2,0)+K30</f>
        <v>383</v>
      </c>
      <c r="K30" s="67">
        <f t="shared" si="1"/>
        <v>0</v>
      </c>
      <c r="L30" s="5">
        <f>pwm!$I$18*A30</f>
        <v>1.0416666666666669E-3</v>
      </c>
      <c r="M30" s="5">
        <f>pwm!$D$2*J30</f>
        <v>1.5958333333333333E-5</v>
      </c>
      <c r="N30" s="5">
        <f t="shared" si="5"/>
        <v>-1.3190318121256118E-8</v>
      </c>
    </row>
    <row r="31" spans="1:14" x14ac:dyDescent="0.2">
      <c r="A31" s="1">
        <f t="shared" si="2"/>
        <v>26</v>
      </c>
      <c r="B31" s="1">
        <f t="shared" si="4"/>
        <v>26</v>
      </c>
      <c r="C31" s="3">
        <f>SIN(RADIANS(sinepwm!$B$15*B31))</f>
        <v>0.39714789063478062</v>
      </c>
      <c r="D31" s="5">
        <f>sinepwm!$B$6*A31</f>
        <v>1.0833333333333335E-3</v>
      </c>
      <c r="E31" s="5">
        <f>sinepwm!$B$6*C31</f>
        <v>1.6547828776449195E-5</v>
      </c>
      <c r="F31" s="5">
        <f>sinepwm!$B$6-E31</f>
        <v>2.5118837890217477E-5</v>
      </c>
      <c r="G31" s="10">
        <f t="shared" si="3"/>
        <v>0.39714789063478062</v>
      </c>
      <c r="H31" s="5">
        <f t="shared" si="0"/>
        <v>4.1666666666666672E-5</v>
      </c>
      <c r="J31" s="1">
        <f>ROUND(E31/pwm!$D$2,0)+K31</f>
        <v>397</v>
      </c>
      <c r="K31" s="67">
        <f t="shared" si="1"/>
        <v>0</v>
      </c>
      <c r="L31" s="5">
        <f>pwm!$I$18*A31</f>
        <v>1.0833333333333335E-3</v>
      </c>
      <c r="M31" s="5">
        <f>pwm!$D$2*J31</f>
        <v>1.6541666666666668E-5</v>
      </c>
      <c r="N31" s="5">
        <f t="shared" si="5"/>
        <v>6.1621097825268595E-9</v>
      </c>
    </row>
    <row r="32" spans="1:14" x14ac:dyDescent="0.2">
      <c r="A32" s="1">
        <f t="shared" si="2"/>
        <v>27</v>
      </c>
      <c r="B32" s="1">
        <f t="shared" si="4"/>
        <v>27</v>
      </c>
      <c r="C32" s="3">
        <f>SIN(RADIANS(sinepwm!$B$15*B32))</f>
        <v>0.41151435860510888</v>
      </c>
      <c r="D32" s="5">
        <f>sinepwm!$B$6*A32</f>
        <v>1.1250000000000001E-3</v>
      </c>
      <c r="E32" s="5">
        <f>sinepwm!$B$6*C32</f>
        <v>1.7146431608546207E-5</v>
      </c>
      <c r="F32" s="5">
        <f>sinepwm!$B$6-E32</f>
        <v>2.4520235058120465E-5</v>
      </c>
      <c r="G32" s="10">
        <f t="shared" si="3"/>
        <v>0.41151435860510893</v>
      </c>
      <c r="H32" s="5">
        <f t="shared" si="0"/>
        <v>4.1666666666666672E-5</v>
      </c>
      <c r="J32" s="1">
        <f>ROUND(E32/pwm!$D$2,0)+K32</f>
        <v>412</v>
      </c>
      <c r="K32" s="67">
        <f t="shared" si="1"/>
        <v>0</v>
      </c>
      <c r="L32" s="5">
        <f>pwm!$I$18*A32</f>
        <v>1.1250000000000001E-3</v>
      </c>
      <c r="M32" s="5">
        <f>pwm!$D$2*J32</f>
        <v>1.7166666666666666E-5</v>
      </c>
      <c r="N32" s="5">
        <f t="shared" si="5"/>
        <v>-2.023505812045925E-8</v>
      </c>
    </row>
    <row r="33" spans="1:14" x14ac:dyDescent="0.2">
      <c r="A33" s="1">
        <f t="shared" si="2"/>
        <v>28</v>
      </c>
      <c r="B33" s="1">
        <f t="shared" si="4"/>
        <v>28</v>
      </c>
      <c r="C33" s="3">
        <f>SIN(RADIANS(sinepwm!$B$15*B33))</f>
        <v>0.42577929156507272</v>
      </c>
      <c r="D33" s="5">
        <f>sinepwm!$B$6*A33</f>
        <v>1.1666666666666668E-3</v>
      </c>
      <c r="E33" s="5">
        <f>sinepwm!$B$6*C33</f>
        <v>1.7740803815211366E-5</v>
      </c>
      <c r="F33" s="5">
        <f>sinepwm!$B$6-E33</f>
        <v>2.3925862851455306E-5</v>
      </c>
      <c r="G33" s="10">
        <f t="shared" si="3"/>
        <v>0.42577929156507272</v>
      </c>
      <c r="H33" s="5">
        <f t="shared" si="0"/>
        <v>4.1666666666666672E-5</v>
      </c>
      <c r="J33" s="1">
        <f>ROUND(E33/pwm!$D$2,0)+K33</f>
        <v>426</v>
      </c>
      <c r="K33" s="67">
        <f t="shared" si="1"/>
        <v>0</v>
      </c>
      <c r="L33" s="5">
        <f>pwm!$I$18*A33</f>
        <v>1.1666666666666668E-3</v>
      </c>
      <c r="M33" s="5">
        <f>pwm!$D$2*J33</f>
        <v>1.7750000000000001E-5</v>
      </c>
      <c r="N33" s="5">
        <f t="shared" si="5"/>
        <v>-9.1961847886355089E-9</v>
      </c>
    </row>
    <row r="34" spans="1:14" x14ac:dyDescent="0.2">
      <c r="A34" s="1">
        <f t="shared" si="2"/>
        <v>29</v>
      </c>
      <c r="B34" s="1">
        <f t="shared" si="4"/>
        <v>29</v>
      </c>
      <c r="C34" s="3">
        <f>SIN(RADIANS(sinepwm!$B$15*B34))</f>
        <v>0.43993916985591519</v>
      </c>
      <c r="D34" s="5">
        <f>sinepwm!$B$6*A34</f>
        <v>1.2083333333333334E-3</v>
      </c>
      <c r="E34" s="5">
        <f>sinepwm!$B$6*C34</f>
        <v>1.833079874399647E-5</v>
      </c>
      <c r="F34" s="5">
        <f>sinepwm!$B$6-E34</f>
        <v>2.3335867922670202E-5</v>
      </c>
      <c r="G34" s="10">
        <f t="shared" si="3"/>
        <v>0.43993916985591525</v>
      </c>
      <c r="H34" s="5">
        <f t="shared" si="0"/>
        <v>4.1666666666666672E-5</v>
      </c>
      <c r="J34" s="1">
        <f>ROUND(E34/pwm!$D$2,0)+K34</f>
        <v>440</v>
      </c>
      <c r="K34" s="67">
        <f t="shared" si="1"/>
        <v>0</v>
      </c>
      <c r="L34" s="5">
        <f>pwm!$I$18*A34</f>
        <v>1.2083333333333334E-3</v>
      </c>
      <c r="M34" s="5">
        <f>pwm!$D$2*J34</f>
        <v>1.8333333333333333E-5</v>
      </c>
      <c r="N34" s="5">
        <f t="shared" si="5"/>
        <v>-2.5345893368628662E-9</v>
      </c>
    </row>
    <row r="35" spans="1:14" x14ac:dyDescent="0.2">
      <c r="A35" s="1">
        <f t="shared" si="2"/>
        <v>30</v>
      </c>
      <c r="B35" s="1">
        <f t="shared" si="4"/>
        <v>30</v>
      </c>
      <c r="C35" s="3">
        <f>SIN(RADIANS(sinepwm!$B$15*B35))</f>
        <v>0.4539904997395468</v>
      </c>
      <c r="D35" s="5">
        <f>sinepwm!$B$6*A35</f>
        <v>1.2500000000000002E-3</v>
      </c>
      <c r="E35" s="5">
        <f>sinepwm!$B$6*C35</f>
        <v>1.891627082248112E-5</v>
      </c>
      <c r="F35" s="5">
        <f>sinepwm!$B$6-E35</f>
        <v>2.2750395844185552E-5</v>
      </c>
      <c r="G35" s="10">
        <f t="shared" si="3"/>
        <v>0.4539904997395468</v>
      </c>
      <c r="H35" s="5">
        <f t="shared" si="0"/>
        <v>4.1666666666666672E-5</v>
      </c>
      <c r="J35" s="1">
        <f>ROUND(E35/pwm!$D$2,0)+K35</f>
        <v>454</v>
      </c>
      <c r="K35" s="67">
        <f t="shared" si="1"/>
        <v>0</v>
      </c>
      <c r="L35" s="5">
        <f>pwm!$I$18*A35</f>
        <v>1.2500000000000002E-3</v>
      </c>
      <c r="M35" s="5">
        <f>pwm!$D$2*J35</f>
        <v>1.8916666666666668E-5</v>
      </c>
      <c r="N35" s="5">
        <f t="shared" si="5"/>
        <v>-3.9584418554827359E-10</v>
      </c>
    </row>
    <row r="36" spans="1:14" x14ac:dyDescent="0.2">
      <c r="A36" s="1">
        <f t="shared" si="2"/>
        <v>31</v>
      </c>
      <c r="B36" s="1">
        <f t="shared" si="4"/>
        <v>31</v>
      </c>
      <c r="C36" s="3">
        <f>SIN(RADIANS(sinepwm!$B$15*B36))</f>
        <v>0.46792981426057345</v>
      </c>
      <c r="D36" s="5">
        <f>sinepwm!$B$6*A36</f>
        <v>1.2916666666666669E-3</v>
      </c>
      <c r="E36" s="5">
        <f>sinepwm!$B$6*C36</f>
        <v>1.9497075594190561E-5</v>
      </c>
      <c r="F36" s="5">
        <f>sinepwm!$B$6-E36</f>
        <v>2.2169591072476111E-5</v>
      </c>
      <c r="G36" s="10">
        <f t="shared" si="3"/>
        <v>0.4679298142605734</v>
      </c>
      <c r="H36" s="5">
        <f t="shared" si="0"/>
        <v>4.1666666666666672E-5</v>
      </c>
      <c r="J36" s="1">
        <f>ROUND(E36/pwm!$D$2,0)+K36</f>
        <v>468</v>
      </c>
      <c r="K36" s="67">
        <f t="shared" si="1"/>
        <v>0</v>
      </c>
      <c r="L36" s="5">
        <f>pwm!$I$18*A36</f>
        <v>1.2916666666666669E-3</v>
      </c>
      <c r="M36" s="5">
        <f>pwm!$D$2*J36</f>
        <v>1.95E-5</v>
      </c>
      <c r="N36" s="5">
        <f t="shared" si="5"/>
        <v>-2.9244058094381512E-9</v>
      </c>
    </row>
    <row r="37" spans="1:14" x14ac:dyDescent="0.2">
      <c r="A37" s="1">
        <f t="shared" si="2"/>
        <v>32</v>
      </c>
      <c r="B37" s="1">
        <f t="shared" si="4"/>
        <v>32</v>
      </c>
      <c r="C37" s="3">
        <f>SIN(RADIANS(sinepwm!$B$15*B37))</f>
        <v>0.48175367410171532</v>
      </c>
      <c r="D37" s="5">
        <f>sinepwm!$B$6*A37</f>
        <v>1.3333333333333335E-3</v>
      </c>
      <c r="E37" s="5">
        <f>sinepwm!$B$6*C37</f>
        <v>2.0073069754238141E-5</v>
      </c>
      <c r="F37" s="5">
        <f>sinepwm!$B$6-E37</f>
        <v>2.1593596912428531E-5</v>
      </c>
      <c r="G37" s="10">
        <f t="shared" si="3"/>
        <v>0.48175367410171532</v>
      </c>
      <c r="H37" s="5">
        <f t="shared" si="0"/>
        <v>4.1666666666666672E-5</v>
      </c>
      <c r="J37" s="1">
        <f>ROUND(E37/pwm!$D$2,0)+K37</f>
        <v>482</v>
      </c>
      <c r="K37" s="67">
        <f t="shared" si="1"/>
        <v>0</v>
      </c>
      <c r="L37" s="5">
        <f>pwm!$I$18*A37</f>
        <v>1.3333333333333335E-3</v>
      </c>
      <c r="M37" s="5">
        <f>pwm!$D$2*J37</f>
        <v>2.0083333333333335E-5</v>
      </c>
      <c r="N37" s="5">
        <f t="shared" si="5"/>
        <v>-1.0263579095193639E-8</v>
      </c>
    </row>
    <row r="38" spans="1:14" x14ac:dyDescent="0.2">
      <c r="A38" s="1">
        <f t="shared" si="2"/>
        <v>33</v>
      </c>
      <c r="B38" s="1">
        <f t="shared" si="4"/>
        <v>33</v>
      </c>
      <c r="C38" s="3">
        <f>SIN(RADIANS(sinepwm!$B$15*B38))</f>
        <v>0.4954586684324076</v>
      </c>
      <c r="D38" s="5">
        <f>sinepwm!$B$6*A38</f>
        <v>1.3750000000000001E-3</v>
      </c>
      <c r="E38" s="5">
        <f>sinepwm!$B$6*C38</f>
        <v>2.0644111184683653E-5</v>
      </c>
      <c r="F38" s="5">
        <f>sinepwm!$B$6-E38</f>
        <v>2.1022555481983019E-5</v>
      </c>
      <c r="G38" s="10">
        <f t="shared" si="3"/>
        <v>0.4954586684324076</v>
      </c>
      <c r="H38" s="5">
        <f t="shared" si="0"/>
        <v>4.1666666666666672E-5</v>
      </c>
      <c r="J38" s="1">
        <f>ROUND(E38/pwm!$D$2,0)+K38</f>
        <v>495</v>
      </c>
      <c r="K38" s="67">
        <f t="shared" si="1"/>
        <v>0</v>
      </c>
      <c r="L38" s="5">
        <f>pwm!$I$18*A38</f>
        <v>1.3750000000000001E-3</v>
      </c>
      <c r="M38" s="5">
        <f>pwm!$D$2*J38</f>
        <v>2.0625E-5</v>
      </c>
      <c r="N38" s="5">
        <f t="shared" si="5"/>
        <v>1.9111184683653286E-8</v>
      </c>
    </row>
    <row r="39" spans="1:14" x14ac:dyDescent="0.2">
      <c r="A39" s="1">
        <f t="shared" si="2"/>
        <v>34</v>
      </c>
      <c r="B39" s="1">
        <f t="shared" si="4"/>
        <v>34</v>
      </c>
      <c r="C39" s="3">
        <f>SIN(RADIANS(sinepwm!$B$15*B39))</f>
        <v>0.50904141575037132</v>
      </c>
      <c r="D39" s="5">
        <f>sinepwm!$B$6*A39</f>
        <v>1.4166666666666668E-3</v>
      </c>
      <c r="E39" s="5">
        <f>sinepwm!$B$6*C39</f>
        <v>2.1210058989598808E-5</v>
      </c>
      <c r="F39" s="5">
        <f>sinepwm!$B$6-E39</f>
        <v>2.0456607677067864E-5</v>
      </c>
      <c r="G39" s="10">
        <f t="shared" si="3"/>
        <v>0.50904141575037132</v>
      </c>
      <c r="H39" s="5">
        <f t="shared" si="0"/>
        <v>4.1666666666666672E-5</v>
      </c>
      <c r="J39" s="1">
        <f>ROUND(E39/pwm!$D$2,0)+K39</f>
        <v>509</v>
      </c>
      <c r="K39" s="67">
        <f t="shared" si="1"/>
        <v>0</v>
      </c>
      <c r="L39" s="5">
        <f>pwm!$I$18*A39</f>
        <v>1.4166666666666668E-3</v>
      </c>
      <c r="M39" s="5">
        <f>pwm!$D$2*J39</f>
        <v>2.1208333333333335E-5</v>
      </c>
      <c r="N39" s="5">
        <f t="shared" si="5"/>
        <v>1.725656265473064E-9</v>
      </c>
    </row>
    <row r="40" spans="1:14" x14ac:dyDescent="0.2">
      <c r="A40" s="1">
        <f t="shared" si="2"/>
        <v>35</v>
      </c>
      <c r="B40" s="1">
        <f t="shared" si="4"/>
        <v>35</v>
      </c>
      <c r="C40" s="3">
        <f>SIN(RADIANS(sinepwm!$B$15*B40))</f>
        <v>0.52249856471594891</v>
      </c>
      <c r="D40" s="5">
        <f>sinepwm!$B$6*A40</f>
        <v>1.4583333333333336E-3</v>
      </c>
      <c r="E40" s="5">
        <f>sinepwm!$B$6*C40</f>
        <v>2.1770773529831209E-5</v>
      </c>
      <c r="F40" s="5">
        <f>sinepwm!$B$6-E40</f>
        <v>1.9895893136835463E-5</v>
      </c>
      <c r="G40" s="10">
        <f t="shared" si="3"/>
        <v>0.52249856471594891</v>
      </c>
      <c r="H40" s="5">
        <f t="shared" si="0"/>
        <v>4.1666666666666672E-5</v>
      </c>
      <c r="J40" s="1">
        <f>ROUND(E40/pwm!$D$2,0)+K40</f>
        <v>522</v>
      </c>
      <c r="K40" s="67">
        <f t="shared" si="1"/>
        <v>0</v>
      </c>
      <c r="L40" s="5">
        <f>pwm!$I$18*A40</f>
        <v>1.4583333333333336E-3</v>
      </c>
      <c r="M40" s="5">
        <f>pwm!$D$2*J40</f>
        <v>2.175E-5</v>
      </c>
      <c r="N40" s="5">
        <f t="shared" si="5"/>
        <v>2.0773529831208555E-8</v>
      </c>
    </row>
    <row r="41" spans="1:14" x14ac:dyDescent="0.2">
      <c r="A41" s="1">
        <f t="shared" si="2"/>
        <v>36</v>
      </c>
      <c r="B41" s="1">
        <f t="shared" si="4"/>
        <v>36</v>
      </c>
      <c r="C41" s="3">
        <f>SIN(RADIANS(sinepwm!$B$15*B41))</f>
        <v>0.53582679497899677</v>
      </c>
      <c r="D41" s="5">
        <f>sinepwm!$B$6*A41</f>
        <v>1.5000000000000002E-3</v>
      </c>
      <c r="E41" s="5">
        <f>sinepwm!$B$6*C41</f>
        <v>2.2326116457458202E-5</v>
      </c>
      <c r="F41" s="5">
        <f>sinepwm!$B$6-E41</f>
        <v>1.934055020920847E-5</v>
      </c>
      <c r="G41" s="10">
        <f t="shared" si="3"/>
        <v>0.53582679497899677</v>
      </c>
      <c r="H41" s="5">
        <f t="shared" si="0"/>
        <v>4.1666666666666672E-5</v>
      </c>
      <c r="J41" s="1">
        <f>ROUND(E41/pwm!$D$2,0)+K41</f>
        <v>536</v>
      </c>
      <c r="K41" s="67">
        <f t="shared" si="1"/>
        <v>0</v>
      </c>
      <c r="L41" s="5">
        <f>pwm!$I$18*A41</f>
        <v>1.5000000000000002E-3</v>
      </c>
      <c r="M41" s="5">
        <f>pwm!$D$2*J41</f>
        <v>2.2333333333333335E-5</v>
      </c>
      <c r="N41" s="5">
        <f t="shared" si="5"/>
        <v>-7.2168758751332926E-9</v>
      </c>
    </row>
    <row r="42" spans="1:14" x14ac:dyDescent="0.2">
      <c r="A42" s="1">
        <f t="shared" si="2"/>
        <v>37</v>
      </c>
      <c r="B42" s="1">
        <f t="shared" si="4"/>
        <v>37</v>
      </c>
      <c r="C42" s="3">
        <f>SIN(RADIANS(sinepwm!$B$15*B42))</f>
        <v>0.5490228179981318</v>
      </c>
      <c r="D42" s="5">
        <f>sinepwm!$B$6*A42</f>
        <v>1.5416666666666669E-3</v>
      </c>
      <c r="E42" s="5">
        <f>sinepwm!$B$6*C42</f>
        <v>2.2875950749922161E-5</v>
      </c>
      <c r="F42" s="5">
        <f>sinepwm!$B$6-E42</f>
        <v>1.8790715916744512E-5</v>
      </c>
      <c r="G42" s="10">
        <f t="shared" si="3"/>
        <v>0.5490228179981318</v>
      </c>
      <c r="H42" s="5">
        <f t="shared" si="0"/>
        <v>4.1666666666666672E-5</v>
      </c>
      <c r="J42" s="1">
        <f>ROUND(E42/pwm!$D$2,0)+K42</f>
        <v>549</v>
      </c>
      <c r="K42" s="67">
        <f t="shared" si="1"/>
        <v>0</v>
      </c>
      <c r="L42" s="5">
        <f>pwm!$I$18*A42</f>
        <v>1.5416666666666669E-3</v>
      </c>
      <c r="M42" s="5">
        <f>pwm!$D$2*J42</f>
        <v>2.2875E-5</v>
      </c>
      <c r="N42" s="5">
        <f t="shared" si="5"/>
        <v>9.507499221601465E-10</v>
      </c>
    </row>
    <row r="43" spans="1:14" x14ac:dyDescent="0.2">
      <c r="A43" s="1">
        <f t="shared" si="2"/>
        <v>38</v>
      </c>
      <c r="B43" s="1">
        <f t="shared" si="4"/>
        <v>38</v>
      </c>
      <c r="C43" s="3">
        <f>SIN(RADIANS(sinepwm!$B$15*B43))</f>
        <v>0.56208337785213058</v>
      </c>
      <c r="D43" s="5">
        <f>sinepwm!$B$6*A43</f>
        <v>1.5833333333333335E-3</v>
      </c>
      <c r="E43" s="5">
        <f>sinepwm!$B$6*C43</f>
        <v>2.3420140743838777E-5</v>
      </c>
      <c r="F43" s="5">
        <f>sinepwm!$B$6-E43</f>
        <v>1.8246525922827895E-5</v>
      </c>
      <c r="G43" s="10">
        <f t="shared" si="3"/>
        <v>0.56208337785213058</v>
      </c>
      <c r="H43" s="5">
        <f t="shared" si="0"/>
        <v>4.1666666666666672E-5</v>
      </c>
      <c r="J43" s="1">
        <f>ROUND(E43/pwm!$D$2,0)+K43</f>
        <v>562</v>
      </c>
      <c r="K43" s="67">
        <f t="shared" si="1"/>
        <v>0</v>
      </c>
      <c r="L43" s="5">
        <f>pwm!$I$18*A43</f>
        <v>1.5833333333333335E-3</v>
      </c>
      <c r="M43" s="5">
        <f>pwm!$D$2*J43</f>
        <v>2.3416666666666669E-5</v>
      </c>
      <c r="N43" s="5">
        <f t="shared" si="5"/>
        <v>3.474077172107708E-9</v>
      </c>
    </row>
    <row r="44" spans="1:14" x14ac:dyDescent="0.2">
      <c r="A44" s="1">
        <f t="shared" si="2"/>
        <v>39</v>
      </c>
      <c r="B44" s="1">
        <f t="shared" si="4"/>
        <v>39</v>
      </c>
      <c r="C44" s="3">
        <f>SIN(RADIANS(sinepwm!$B$15*B44))</f>
        <v>0.57500525204327868</v>
      </c>
      <c r="D44" s="5">
        <f>sinepwm!$B$6*A44</f>
        <v>1.6250000000000001E-3</v>
      </c>
      <c r="E44" s="5">
        <f>sinepwm!$B$6*C44</f>
        <v>2.3958552168469947E-5</v>
      </c>
      <c r="F44" s="5">
        <f>sinepwm!$B$6-E44</f>
        <v>1.7708114498196725E-5</v>
      </c>
      <c r="G44" s="10">
        <f t="shared" si="3"/>
        <v>0.57500525204327868</v>
      </c>
      <c r="H44" s="5">
        <f t="shared" si="0"/>
        <v>4.1666666666666672E-5</v>
      </c>
      <c r="J44" s="1">
        <f>ROUND(E44/pwm!$D$2,0)+K44</f>
        <v>575</v>
      </c>
      <c r="K44" s="67">
        <f t="shared" si="1"/>
        <v>0</v>
      </c>
      <c r="L44" s="5">
        <f>pwm!$I$18*A44</f>
        <v>1.6250000000000001E-3</v>
      </c>
      <c r="M44" s="5">
        <f>pwm!$D$2*J44</f>
        <v>2.3958333333333334E-5</v>
      </c>
      <c r="N44" s="5">
        <f t="shared" si="5"/>
        <v>2.1883513661312046E-10</v>
      </c>
    </row>
    <row r="45" spans="1:14" x14ac:dyDescent="0.2">
      <c r="A45" s="1">
        <f t="shared" si="2"/>
        <v>40</v>
      </c>
      <c r="B45" s="1">
        <f t="shared" si="4"/>
        <v>40</v>
      </c>
      <c r="C45" s="3">
        <f>SIN(RADIANS(sinepwm!$B$15*B45))</f>
        <v>0.58778525229247325</v>
      </c>
      <c r="D45" s="5">
        <f>sinepwm!$B$6*A45</f>
        <v>1.666666666666667E-3</v>
      </c>
      <c r="E45" s="5">
        <f>sinepwm!$B$6*C45</f>
        <v>2.4491052178853055E-5</v>
      </c>
      <c r="F45" s="5">
        <f>sinepwm!$B$6-E45</f>
        <v>1.7175614487813617E-5</v>
      </c>
      <c r="G45" s="10">
        <f t="shared" si="3"/>
        <v>0.58778525229247325</v>
      </c>
      <c r="H45" s="5">
        <f t="shared" si="0"/>
        <v>4.1666666666666672E-5</v>
      </c>
      <c r="J45" s="1">
        <f>ROUND(E45/pwm!$D$2,0)+K45</f>
        <v>588</v>
      </c>
      <c r="K45" s="67">
        <f t="shared" si="1"/>
        <v>0</v>
      </c>
      <c r="L45" s="5">
        <f>pwm!$I$18*A45</f>
        <v>1.666666666666667E-3</v>
      </c>
      <c r="M45" s="5">
        <f>pwm!$D$2*J45</f>
        <v>2.4500000000000003E-5</v>
      </c>
      <c r="N45" s="5">
        <f t="shared" si="5"/>
        <v>-8.947821146947267E-9</v>
      </c>
    </row>
    <row r="46" spans="1:14" x14ac:dyDescent="0.2">
      <c r="A46" s="1">
        <f t="shared" si="2"/>
        <v>41</v>
      </c>
      <c r="B46" s="1">
        <f t="shared" si="4"/>
        <v>41</v>
      </c>
      <c r="C46" s="3">
        <f>SIN(RADIANS(sinepwm!$B$15*B46))</f>
        <v>0.60042022532588413</v>
      </c>
      <c r="D46" s="5">
        <f>sinepwm!$B$6*A46</f>
        <v>1.7083333333333336E-3</v>
      </c>
      <c r="E46" s="5">
        <f>sinepwm!$B$6*C46</f>
        <v>2.5017509388578509E-5</v>
      </c>
      <c r="F46" s="5">
        <f>sinepwm!$B$6-E46</f>
        <v>1.6649157278088163E-5</v>
      </c>
      <c r="G46" s="10">
        <f t="shared" si="3"/>
        <v>0.60042022532588413</v>
      </c>
      <c r="H46" s="5">
        <f t="shared" si="0"/>
        <v>4.1666666666666672E-5</v>
      </c>
      <c r="J46" s="1">
        <f>ROUND(E46/pwm!$D$2,0)+K46</f>
        <v>600</v>
      </c>
      <c r="K46" s="67">
        <f t="shared" si="1"/>
        <v>0</v>
      </c>
      <c r="L46" s="5">
        <f>pwm!$I$18*A46</f>
        <v>1.7083333333333336E-3</v>
      </c>
      <c r="M46" s="5">
        <f>pwm!$D$2*J46</f>
        <v>2.5000000000000001E-5</v>
      </c>
      <c r="N46" s="5">
        <f t="shared" si="5"/>
        <v>1.7509388578508262E-8</v>
      </c>
    </row>
    <row r="47" spans="1:14" x14ac:dyDescent="0.2">
      <c r="A47" s="1">
        <f t="shared" si="2"/>
        <v>42</v>
      </c>
      <c r="B47" s="1">
        <f t="shared" si="4"/>
        <v>42</v>
      </c>
      <c r="C47" s="3">
        <f>SIN(RADIANS(sinepwm!$B$15*B47))</f>
        <v>0.61290705365297649</v>
      </c>
      <c r="D47" s="5">
        <f>sinepwm!$B$6*A47</f>
        <v>1.7500000000000003E-3</v>
      </c>
      <c r="E47" s="5">
        <f>sinepwm!$B$6*C47</f>
        <v>2.5537793902207358E-5</v>
      </c>
      <c r="F47" s="5">
        <f>sinepwm!$B$6-E47</f>
        <v>1.6128872764459314E-5</v>
      </c>
      <c r="G47" s="10">
        <f t="shared" si="3"/>
        <v>0.61290705365297649</v>
      </c>
      <c r="H47" s="5">
        <f t="shared" si="0"/>
        <v>4.1666666666666672E-5</v>
      </c>
      <c r="J47" s="1">
        <f>ROUND(E47/pwm!$D$2,0)+K47</f>
        <v>613</v>
      </c>
      <c r="K47" s="67">
        <f t="shared" si="1"/>
        <v>0</v>
      </c>
      <c r="L47" s="5">
        <f>pwm!$I$18*A47</f>
        <v>1.7500000000000003E-3</v>
      </c>
      <c r="M47" s="5">
        <f>pwm!$D$2*J47</f>
        <v>2.554166666666667E-5</v>
      </c>
      <c r="N47" s="5">
        <f t="shared" si="5"/>
        <v>-3.8727644593120481E-9</v>
      </c>
    </row>
    <row r="48" spans="1:14" x14ac:dyDescent="0.2">
      <c r="A48" s="1">
        <f t="shared" si="2"/>
        <v>43</v>
      </c>
      <c r="B48" s="1">
        <f t="shared" si="4"/>
        <v>43</v>
      </c>
      <c r="C48" s="3">
        <f>SIN(RADIANS(sinepwm!$B$15*B48))</f>
        <v>0.62524265633570519</v>
      </c>
      <c r="D48" s="5">
        <f>sinepwm!$B$6*A48</f>
        <v>1.7916666666666669E-3</v>
      </c>
      <c r="E48" s="5">
        <f>sinepwm!$B$6*C48</f>
        <v>2.6051777347321053E-5</v>
      </c>
      <c r="F48" s="5">
        <f>sinepwm!$B$6-E48</f>
        <v>1.5614889319345619E-5</v>
      </c>
      <c r="G48" s="10">
        <f t="shared" si="3"/>
        <v>0.62524265633570519</v>
      </c>
      <c r="H48" s="5">
        <f t="shared" si="0"/>
        <v>4.1666666666666672E-5</v>
      </c>
      <c r="J48" s="1">
        <f>ROUND(E48/pwm!$D$2,0)+K48</f>
        <v>625</v>
      </c>
      <c r="K48" s="67">
        <f t="shared" si="1"/>
        <v>0</v>
      </c>
      <c r="L48" s="5">
        <f>pwm!$I$18*A48</f>
        <v>1.7916666666666669E-3</v>
      </c>
      <c r="M48" s="5">
        <f>pwm!$D$2*J48</f>
        <v>2.6041666666666668E-5</v>
      </c>
      <c r="N48" s="5">
        <f t="shared" si="5"/>
        <v>1.0110680654384522E-8</v>
      </c>
    </row>
    <row r="49" spans="1:14" x14ac:dyDescent="0.2">
      <c r="A49" s="1">
        <f t="shared" si="2"/>
        <v>44</v>
      </c>
      <c r="B49" s="1">
        <f t="shared" si="4"/>
        <v>44</v>
      </c>
      <c r="C49" s="3">
        <f>SIN(RADIANS(sinepwm!$B$15*B49))</f>
        <v>0.63742398974868986</v>
      </c>
      <c r="D49" s="5">
        <f>sinepwm!$B$6*A49</f>
        <v>1.8333333333333335E-3</v>
      </c>
      <c r="E49" s="5">
        <f>sinepwm!$B$6*C49</f>
        <v>2.6559332906195413E-5</v>
      </c>
      <c r="F49" s="5">
        <f>sinepwm!$B$6-E49</f>
        <v>1.5107333760471259E-5</v>
      </c>
      <c r="G49" s="10">
        <f t="shared" si="3"/>
        <v>0.63742398974868986</v>
      </c>
      <c r="H49" s="5">
        <f t="shared" si="0"/>
        <v>4.1666666666666672E-5</v>
      </c>
      <c r="J49" s="1">
        <f>ROUND(E49/pwm!$D$2,0)+K49</f>
        <v>637</v>
      </c>
      <c r="K49" s="67">
        <f t="shared" si="1"/>
        <v>0</v>
      </c>
      <c r="L49" s="5">
        <f>pwm!$I$18*A49</f>
        <v>1.8333333333333335E-3</v>
      </c>
      <c r="M49" s="5">
        <f>pwm!$D$2*J49</f>
        <v>2.6541666666666667E-5</v>
      </c>
      <c r="N49" s="5">
        <f t="shared" si="5"/>
        <v>1.76662395287458E-8</v>
      </c>
    </row>
    <row r="50" spans="1:14" x14ac:dyDescent="0.2">
      <c r="A50" s="1">
        <f t="shared" si="2"/>
        <v>45</v>
      </c>
      <c r="B50" s="1">
        <f t="shared" si="4"/>
        <v>45</v>
      </c>
      <c r="C50" s="3">
        <f>SIN(RADIANS(sinepwm!$B$15*B50))</f>
        <v>0.64944804833018377</v>
      </c>
      <c r="D50" s="5">
        <f>sinepwm!$B$6*A50</f>
        <v>1.8750000000000001E-3</v>
      </c>
      <c r="E50" s="5">
        <f>sinepwm!$B$6*C50</f>
        <v>2.7060335347090993E-5</v>
      </c>
      <c r="F50" s="5">
        <f>sinepwm!$B$6-E50</f>
        <v>1.4606331319575679E-5</v>
      </c>
      <c r="G50" s="10">
        <f t="shared" si="3"/>
        <v>0.64944804833018377</v>
      </c>
      <c r="H50" s="5">
        <f t="shared" si="0"/>
        <v>4.1666666666666672E-5</v>
      </c>
      <c r="J50" s="1">
        <f>ROUND(E50/pwm!$D$2,0)+K50</f>
        <v>649</v>
      </c>
      <c r="K50" s="67">
        <f t="shared" si="1"/>
        <v>0</v>
      </c>
      <c r="L50" s="5">
        <f>pwm!$I$18*A50</f>
        <v>1.8750000000000001E-3</v>
      </c>
      <c r="M50" s="5">
        <f>pwm!$D$2*J50</f>
        <v>2.7041666666666669E-5</v>
      </c>
      <c r="N50" s="5">
        <f t="shared" si="5"/>
        <v>1.8668680424323931E-8</v>
      </c>
    </row>
    <row r="51" spans="1:14" x14ac:dyDescent="0.2">
      <c r="A51" s="1">
        <f t="shared" si="2"/>
        <v>46</v>
      </c>
      <c r="B51" s="1">
        <f t="shared" si="4"/>
        <v>46</v>
      </c>
      <c r="C51" s="3">
        <f>SIN(RADIANS(sinepwm!$B$15*B51))</f>
        <v>0.66131186532365194</v>
      </c>
      <c r="D51" s="5">
        <f>sinepwm!$B$6*A51</f>
        <v>1.916666666666667E-3</v>
      </c>
      <c r="E51" s="5">
        <f>sinepwm!$B$6*C51</f>
        <v>2.7554661055152167E-5</v>
      </c>
      <c r="F51" s="5">
        <f>sinepwm!$B$6-E51</f>
        <v>1.4112005611514505E-5</v>
      </c>
      <c r="G51" s="10">
        <f t="shared" si="3"/>
        <v>0.66131186532365194</v>
      </c>
      <c r="H51" s="5">
        <f t="shared" si="0"/>
        <v>4.1666666666666672E-5</v>
      </c>
      <c r="J51" s="1">
        <f>ROUND(E51/pwm!$D$2,0)+K51</f>
        <v>661</v>
      </c>
      <c r="K51" s="67">
        <f t="shared" si="1"/>
        <v>0</v>
      </c>
      <c r="L51" s="5">
        <f>pwm!$I$18*A51</f>
        <v>1.916666666666667E-3</v>
      </c>
      <c r="M51" s="5">
        <f>pwm!$D$2*J51</f>
        <v>2.7541666666666668E-5</v>
      </c>
      <c r="N51" s="5">
        <f t="shared" si="5"/>
        <v>1.2994388485499905E-8</v>
      </c>
    </row>
    <row r="52" spans="1:14" x14ac:dyDescent="0.2">
      <c r="A52" s="1">
        <f t="shared" si="2"/>
        <v>47</v>
      </c>
      <c r="B52" s="1">
        <f t="shared" si="4"/>
        <v>47</v>
      </c>
      <c r="C52" s="3">
        <f>SIN(RADIANS(sinepwm!$B$15*B52))</f>
        <v>0.67301251350977331</v>
      </c>
      <c r="D52" s="5">
        <f>sinepwm!$B$6*A52</f>
        <v>1.9583333333333336E-3</v>
      </c>
      <c r="E52" s="5">
        <f>sinepwm!$B$6*C52</f>
        <v>2.8042188062907224E-5</v>
      </c>
      <c r="F52" s="5">
        <f>sinepwm!$B$6-E52</f>
        <v>1.3624478603759448E-5</v>
      </c>
      <c r="G52" s="10">
        <f t="shared" si="3"/>
        <v>0.67301251350977331</v>
      </c>
      <c r="H52" s="5">
        <f t="shared" si="0"/>
        <v>4.1666666666666672E-5</v>
      </c>
      <c r="J52" s="1">
        <f>ROUND(E52/pwm!$D$2,0)+K52</f>
        <v>673</v>
      </c>
      <c r="K52" s="67">
        <f t="shared" si="1"/>
        <v>0</v>
      </c>
      <c r="L52" s="5">
        <f>pwm!$I$18*A52</f>
        <v>1.9583333333333336E-3</v>
      </c>
      <c r="M52" s="5">
        <f>pwm!$D$2*J52</f>
        <v>2.804166666666667E-5</v>
      </c>
      <c r="N52" s="5">
        <f t="shared" si="5"/>
        <v>5.2139624055432855E-10</v>
      </c>
    </row>
    <row r="53" spans="1:14" x14ac:dyDescent="0.2">
      <c r="A53" s="1">
        <f t="shared" si="2"/>
        <v>48</v>
      </c>
      <c r="B53" s="1">
        <f t="shared" si="4"/>
        <v>48</v>
      </c>
      <c r="C53" s="3">
        <f>SIN(RADIANS(sinepwm!$B$15*B53))</f>
        <v>0.68454710592868873</v>
      </c>
      <c r="D53" s="5">
        <f>sinepwm!$B$6*A53</f>
        <v>2E-3</v>
      </c>
      <c r="E53" s="5">
        <f>sinepwm!$B$6*C53</f>
        <v>2.8522796080362034E-5</v>
      </c>
      <c r="F53" s="5">
        <f>sinepwm!$B$6-E53</f>
        <v>1.3143870586304638E-5</v>
      </c>
      <c r="G53" s="10">
        <f t="shared" si="3"/>
        <v>0.68454710592868873</v>
      </c>
      <c r="H53" s="5">
        <f t="shared" si="0"/>
        <v>4.1666666666666672E-5</v>
      </c>
      <c r="J53" s="1">
        <f>ROUND(E53/pwm!$D$2,0)+K53</f>
        <v>685</v>
      </c>
      <c r="K53" s="67">
        <f t="shared" si="1"/>
        <v>0</v>
      </c>
      <c r="L53" s="5">
        <f>pwm!$I$18*A53</f>
        <v>2E-3</v>
      </c>
      <c r="M53" s="5">
        <f>pwm!$D$2*J53</f>
        <v>2.8541666666666668E-5</v>
      </c>
      <c r="N53" s="5">
        <f t="shared" si="5"/>
        <v>-1.8870586304634305E-8</v>
      </c>
    </row>
    <row r="54" spans="1:14" x14ac:dyDescent="0.2">
      <c r="A54" s="1">
        <f t="shared" si="2"/>
        <v>49</v>
      </c>
      <c r="B54" s="1">
        <f t="shared" si="4"/>
        <v>49</v>
      </c>
      <c r="C54" s="3">
        <f>SIN(RADIANS(sinepwm!$B$15*B54))</f>
        <v>0.69591279659231442</v>
      </c>
      <c r="D54" s="5">
        <f>sinepwm!$B$6*A54</f>
        <v>2.0416666666666669E-3</v>
      </c>
      <c r="E54" s="5">
        <f>sinepwm!$B$6*C54</f>
        <v>2.8996366524679773E-5</v>
      </c>
      <c r="F54" s="5">
        <f>sinepwm!$B$6-E54</f>
        <v>1.2670300141986899E-5</v>
      </c>
      <c r="G54" s="10">
        <f t="shared" si="3"/>
        <v>0.69591279659231442</v>
      </c>
      <c r="H54" s="5">
        <f t="shared" si="0"/>
        <v>4.1666666666666672E-5</v>
      </c>
      <c r="J54" s="1">
        <f>ROUND(E54/pwm!$D$2,0)+K54</f>
        <v>696</v>
      </c>
      <c r="K54" s="67">
        <f t="shared" si="1"/>
        <v>0</v>
      </c>
      <c r="L54" s="5">
        <f>pwm!$I$18*A54</f>
        <v>2.0416666666666669E-3</v>
      </c>
      <c r="M54" s="5">
        <f>pwm!$D$2*J54</f>
        <v>2.9E-5</v>
      </c>
      <c r="N54" s="5">
        <f t="shared" si="5"/>
        <v>-3.6334753202274159E-9</v>
      </c>
    </row>
    <row r="55" spans="1:14" x14ac:dyDescent="0.2">
      <c r="A55" s="1">
        <f t="shared" si="2"/>
        <v>50</v>
      </c>
      <c r="B55" s="1">
        <f t="shared" si="4"/>
        <v>50</v>
      </c>
      <c r="C55" s="3">
        <f>SIN(RADIANS(sinepwm!$B$15*B55))</f>
        <v>0.70710678118654757</v>
      </c>
      <c r="D55" s="5">
        <f>sinepwm!$B$6*A55</f>
        <v>2.0833333333333337E-3</v>
      </c>
      <c r="E55" s="5">
        <f>sinepwm!$B$6*C55</f>
        <v>2.9462782549439488E-5</v>
      </c>
      <c r="F55" s="5">
        <f>sinepwm!$B$6-E55</f>
        <v>1.2203884117227184E-5</v>
      </c>
      <c r="G55" s="10">
        <f t="shared" si="3"/>
        <v>0.70710678118654757</v>
      </c>
      <c r="H55" s="5">
        <f t="shared" si="0"/>
        <v>4.1666666666666672E-5</v>
      </c>
      <c r="J55" s="1">
        <f>ROUND(E55/pwm!$D$2,0)+K55</f>
        <v>707</v>
      </c>
      <c r="K55" s="67">
        <f t="shared" si="1"/>
        <v>0</v>
      </c>
      <c r="L55" s="5">
        <f>pwm!$I$18*A55</f>
        <v>2.0833333333333337E-3</v>
      </c>
      <c r="M55" s="5">
        <f>pwm!$D$2*J55</f>
        <v>2.9458333333333336E-5</v>
      </c>
      <c r="N55" s="5">
        <f t="shared" si="5"/>
        <v>4.4492161061520004E-9</v>
      </c>
    </row>
    <row r="56" spans="1:14" x14ac:dyDescent="0.2">
      <c r="A56" s="1">
        <f t="shared" si="2"/>
        <v>51</v>
      </c>
      <c r="B56" s="1">
        <f t="shared" si="4"/>
        <v>51</v>
      </c>
      <c r="C56" s="3">
        <f>SIN(RADIANS(sinepwm!$B$15*B56))</f>
        <v>0.71812629776318893</v>
      </c>
      <c r="D56" s="5">
        <f>sinepwm!$B$6*A56</f>
        <v>2.1250000000000002E-3</v>
      </c>
      <c r="E56" s="5">
        <f>sinepwm!$B$6*C56</f>
        <v>2.9921929073466208E-5</v>
      </c>
      <c r="F56" s="5">
        <f>sinepwm!$B$6-E56</f>
        <v>1.1744737593200464E-5</v>
      </c>
      <c r="G56" s="10">
        <f t="shared" si="3"/>
        <v>0.71812629776318893</v>
      </c>
      <c r="H56" s="5">
        <f t="shared" si="0"/>
        <v>4.1666666666666672E-5</v>
      </c>
      <c r="J56" s="1">
        <f>ROUND(E56/pwm!$D$2,0)+K56</f>
        <v>718</v>
      </c>
      <c r="K56" s="67">
        <f t="shared" si="1"/>
        <v>0</v>
      </c>
      <c r="L56" s="5">
        <f>pwm!$I$18*A56</f>
        <v>2.1250000000000002E-3</v>
      </c>
      <c r="M56" s="5">
        <f>pwm!$D$2*J56</f>
        <v>2.9916666666666668E-5</v>
      </c>
      <c r="N56" s="5">
        <f t="shared" si="5"/>
        <v>5.2624067995406319E-9</v>
      </c>
    </row>
    <row r="57" spans="1:14" x14ac:dyDescent="0.2">
      <c r="A57" s="1">
        <f t="shared" si="2"/>
        <v>52</v>
      </c>
      <c r="B57" s="1">
        <f t="shared" si="4"/>
        <v>52</v>
      </c>
      <c r="C57" s="3">
        <f>SIN(RADIANS(sinepwm!$B$15*B57))</f>
        <v>0.72896862742141155</v>
      </c>
      <c r="D57" s="5">
        <f>sinepwm!$B$6*A57</f>
        <v>2.166666666666667E-3</v>
      </c>
      <c r="E57" s="5">
        <f>sinepwm!$B$6*C57</f>
        <v>3.0373692809225484E-5</v>
      </c>
      <c r="F57" s="5">
        <f>sinepwm!$B$6-E57</f>
        <v>1.1292973857441188E-5</v>
      </c>
      <c r="G57" s="10">
        <f t="shared" si="3"/>
        <v>0.72896862742141155</v>
      </c>
      <c r="H57" s="5">
        <f t="shared" si="0"/>
        <v>4.1666666666666672E-5</v>
      </c>
      <c r="J57" s="1">
        <f>ROUND(E57/pwm!$D$2,0)+K57</f>
        <v>729</v>
      </c>
      <c r="K57" s="67">
        <f t="shared" si="1"/>
        <v>0</v>
      </c>
      <c r="L57" s="5">
        <f>pwm!$I$18*A57</f>
        <v>2.166666666666667E-3</v>
      </c>
      <c r="M57" s="5">
        <f>pwm!$D$2*J57</f>
        <v>3.0375000000000003E-5</v>
      </c>
      <c r="N57" s="5">
        <f t="shared" si="5"/>
        <v>-1.3071907745188015E-9</v>
      </c>
    </row>
    <row r="58" spans="1:14" x14ac:dyDescent="0.2">
      <c r="A58" s="1">
        <f t="shared" si="2"/>
        <v>53</v>
      </c>
      <c r="B58" s="1">
        <f t="shared" si="4"/>
        <v>53</v>
      </c>
      <c r="C58" s="3">
        <f>SIN(RADIANS(sinepwm!$B$15*B58))</f>
        <v>0.73963109497860979</v>
      </c>
      <c r="D58" s="5">
        <f>sinepwm!$B$6*A58</f>
        <v>2.2083333333333334E-3</v>
      </c>
      <c r="E58" s="5">
        <f>sinepwm!$B$6*C58</f>
        <v>3.0817962290775411E-5</v>
      </c>
      <c r="F58" s="5">
        <f>sinepwm!$B$6-E58</f>
        <v>1.0848704375891261E-5</v>
      </c>
      <c r="G58" s="10">
        <f t="shared" si="3"/>
        <v>0.73963109497860979</v>
      </c>
      <c r="H58" s="5">
        <f t="shared" si="0"/>
        <v>4.1666666666666672E-5</v>
      </c>
      <c r="J58" s="1">
        <f>ROUND(E58/pwm!$D$2,0)+K58</f>
        <v>740</v>
      </c>
      <c r="K58" s="67">
        <f t="shared" si="1"/>
        <v>0</v>
      </c>
      <c r="L58" s="5">
        <f>pwm!$I$18*A58</f>
        <v>2.2083333333333334E-3</v>
      </c>
      <c r="M58" s="5">
        <f>pwm!$D$2*J58</f>
        <v>3.0833333333333335E-5</v>
      </c>
      <c r="N58" s="5">
        <f t="shared" si="5"/>
        <v>-1.5371042557924171E-8</v>
      </c>
    </row>
    <row r="59" spans="1:14" x14ac:dyDescent="0.2">
      <c r="A59" s="1">
        <f t="shared" si="2"/>
        <v>54</v>
      </c>
      <c r="B59" s="1">
        <f t="shared" si="4"/>
        <v>54</v>
      </c>
      <c r="C59" s="3">
        <f>SIN(RADIANS(sinepwm!$B$15*B59))</f>
        <v>0.7501110696304597</v>
      </c>
      <c r="D59" s="5">
        <f>sinepwm!$B$6*A59</f>
        <v>2.2500000000000003E-3</v>
      </c>
      <c r="E59" s="5">
        <f>sinepwm!$B$6*C59</f>
        <v>3.1254627901269156E-5</v>
      </c>
      <c r="F59" s="5">
        <f>sinepwm!$B$6-E59</f>
        <v>1.0412038765397516E-5</v>
      </c>
      <c r="G59" s="10">
        <f t="shared" si="3"/>
        <v>0.75011106963045959</v>
      </c>
      <c r="H59" s="5">
        <f t="shared" si="0"/>
        <v>4.1666666666666672E-5</v>
      </c>
      <c r="J59" s="1">
        <f>ROUND(E59/pwm!$D$2,0)+K59</f>
        <v>750</v>
      </c>
      <c r="K59" s="67">
        <f t="shared" si="1"/>
        <v>0</v>
      </c>
      <c r="L59" s="5">
        <f>pwm!$I$18*A59</f>
        <v>2.2500000000000003E-3</v>
      </c>
      <c r="M59" s="5">
        <f>pwm!$D$2*J59</f>
        <v>3.1250000000000001E-5</v>
      </c>
      <c r="N59" s="5">
        <f t="shared" si="5"/>
        <v>4.6279012691551134E-9</v>
      </c>
    </row>
    <row r="60" spans="1:14" x14ac:dyDescent="0.2">
      <c r="A60" s="1">
        <f t="shared" si="2"/>
        <v>55</v>
      </c>
      <c r="B60" s="1">
        <f t="shared" si="4"/>
        <v>55</v>
      </c>
      <c r="C60" s="3">
        <f>SIN(RADIANS(sinepwm!$B$15*B60))</f>
        <v>0.76040596560003104</v>
      </c>
      <c r="D60" s="5">
        <f>sinepwm!$B$6*A60</f>
        <v>2.2916666666666671E-3</v>
      </c>
      <c r="E60" s="5">
        <f>sinepwm!$B$6*C60</f>
        <v>3.1683581900001296E-5</v>
      </c>
      <c r="F60" s="5">
        <f>sinepwm!$B$6-E60</f>
        <v>9.9830847666653759E-6</v>
      </c>
      <c r="G60" s="10">
        <f t="shared" si="3"/>
        <v>0.76040596560003104</v>
      </c>
      <c r="H60" s="5">
        <f t="shared" si="0"/>
        <v>4.1666666666666672E-5</v>
      </c>
      <c r="J60" s="1">
        <f>ROUND(E60/pwm!$D$2,0)+K60</f>
        <v>760</v>
      </c>
      <c r="K60" s="67">
        <f t="shared" si="1"/>
        <v>0</v>
      </c>
      <c r="L60" s="5">
        <f>pwm!$I$18*A60</f>
        <v>2.2916666666666671E-3</v>
      </c>
      <c r="M60" s="5">
        <f>pwm!$D$2*J60</f>
        <v>3.1666666666666666E-5</v>
      </c>
      <c r="N60" s="5">
        <f t="shared" si="5"/>
        <v>1.6915233334629989E-8</v>
      </c>
    </row>
    <row r="61" spans="1:14" x14ac:dyDescent="0.2">
      <c r="A61" s="1">
        <f t="shared" si="2"/>
        <v>56</v>
      </c>
      <c r="B61" s="1">
        <f t="shared" si="4"/>
        <v>56</v>
      </c>
      <c r="C61" s="3">
        <f>SIN(RADIANS(sinepwm!$B$15*B61))</f>
        <v>0.77051324277578925</v>
      </c>
      <c r="D61" s="5">
        <f>sinepwm!$B$6*A61</f>
        <v>2.3333333333333335E-3</v>
      </c>
      <c r="E61" s="5">
        <f>sinepwm!$B$6*C61</f>
        <v>3.210471844899122E-5</v>
      </c>
      <c r="F61" s="5">
        <f>sinepwm!$B$6-E61</f>
        <v>9.5619482176754518E-6</v>
      </c>
      <c r="G61" s="10">
        <f t="shared" si="3"/>
        <v>0.77051324277578914</v>
      </c>
      <c r="H61" s="5">
        <f t="shared" si="0"/>
        <v>4.1666666666666672E-5</v>
      </c>
      <c r="J61" s="1">
        <f>ROUND(E61/pwm!$D$2,0)+K61</f>
        <v>771</v>
      </c>
      <c r="K61" s="67">
        <f t="shared" si="1"/>
        <v>0</v>
      </c>
      <c r="L61" s="5">
        <f>pwm!$I$18*A61</f>
        <v>2.3333333333333335E-3</v>
      </c>
      <c r="M61" s="5">
        <f>pwm!$D$2*J61</f>
        <v>3.2125000000000002E-5</v>
      </c>
      <c r="N61" s="5">
        <f t="shared" si="5"/>
        <v>-2.0281551008781331E-8</v>
      </c>
    </row>
    <row r="62" spans="1:14" x14ac:dyDescent="0.2">
      <c r="A62" s="1">
        <f t="shared" si="2"/>
        <v>57</v>
      </c>
      <c r="B62" s="1">
        <f t="shared" si="4"/>
        <v>57</v>
      </c>
      <c r="C62" s="3">
        <f>SIN(RADIANS(sinepwm!$B$15*B62))</f>
        <v>0.78043040733832969</v>
      </c>
      <c r="D62" s="5">
        <f>sinepwm!$B$6*A62</f>
        <v>2.3750000000000004E-3</v>
      </c>
      <c r="E62" s="5">
        <f>sinepwm!$B$6*C62</f>
        <v>3.2517933639097071E-5</v>
      </c>
      <c r="F62" s="5">
        <f>sinepwm!$B$6-E62</f>
        <v>9.1487330275696007E-6</v>
      </c>
      <c r="G62" s="10">
        <f t="shared" si="3"/>
        <v>0.78043040733832958</v>
      </c>
      <c r="H62" s="5">
        <f t="shared" si="0"/>
        <v>4.1666666666666672E-5</v>
      </c>
      <c r="J62" s="1">
        <f>ROUND(E62/pwm!$D$2,0)+K62</f>
        <v>780</v>
      </c>
      <c r="K62" s="67">
        <f t="shared" si="1"/>
        <v>0</v>
      </c>
      <c r="L62" s="5">
        <f>pwm!$I$18*A62</f>
        <v>2.3750000000000004E-3</v>
      </c>
      <c r="M62" s="5">
        <f>pwm!$D$2*J62</f>
        <v>3.2500000000000004E-5</v>
      </c>
      <c r="N62" s="5">
        <f t="shared" si="5"/>
        <v>1.7933639097067456E-8</v>
      </c>
    </row>
    <row r="63" spans="1:14" x14ac:dyDescent="0.2">
      <c r="A63" s="1">
        <f t="shared" si="2"/>
        <v>58</v>
      </c>
      <c r="B63" s="1">
        <f t="shared" si="4"/>
        <v>58</v>
      </c>
      <c r="C63" s="3">
        <f>SIN(RADIANS(sinepwm!$B$15*B63))</f>
        <v>0.79015501237569041</v>
      </c>
      <c r="D63" s="5">
        <f>sinepwm!$B$6*A63</f>
        <v>2.4166666666666668E-3</v>
      </c>
      <c r="E63" s="5">
        <f>sinepwm!$B$6*C63</f>
        <v>3.2923125515653768E-5</v>
      </c>
      <c r="F63" s="5">
        <f>sinepwm!$B$6-E63</f>
        <v>8.7435411510129038E-6</v>
      </c>
      <c r="G63" s="10">
        <f t="shared" si="3"/>
        <v>0.7901550123756903</v>
      </c>
      <c r="H63" s="5">
        <f t="shared" si="0"/>
        <v>4.1666666666666672E-5</v>
      </c>
      <c r="J63" s="1">
        <f>ROUND(E63/pwm!$D$2,0)+K63</f>
        <v>790</v>
      </c>
      <c r="K63" s="67">
        <f t="shared" si="1"/>
        <v>0</v>
      </c>
      <c r="L63" s="5">
        <f>pwm!$I$18*A63</f>
        <v>2.4166666666666668E-3</v>
      </c>
      <c r="M63" s="5">
        <f>pwm!$D$2*J63</f>
        <v>3.2916666666666669E-5</v>
      </c>
      <c r="N63" s="5">
        <f t="shared" si="5"/>
        <v>6.4588489870988147E-9</v>
      </c>
    </row>
    <row r="64" spans="1:14" x14ac:dyDescent="0.2">
      <c r="A64" s="1">
        <f t="shared" si="2"/>
        <v>59</v>
      </c>
      <c r="B64" s="1">
        <f t="shared" si="4"/>
        <v>59</v>
      </c>
      <c r="C64" s="3">
        <f>SIN(RADIANS(sinepwm!$B$15*B64))</f>
        <v>0.79968465848709058</v>
      </c>
      <c r="D64" s="5">
        <f>sinepwm!$B$6*A64</f>
        <v>2.4583333333333336E-3</v>
      </c>
      <c r="E64" s="5">
        <f>sinepwm!$B$6*C64</f>
        <v>3.3320194103628779E-5</v>
      </c>
      <c r="F64" s="5">
        <f>sinepwm!$B$6-E64</f>
        <v>8.346472563037893E-6</v>
      </c>
      <c r="G64" s="10">
        <f t="shared" si="3"/>
        <v>0.79968465848709058</v>
      </c>
      <c r="H64" s="5">
        <f t="shared" si="0"/>
        <v>4.1666666666666672E-5</v>
      </c>
      <c r="J64" s="1">
        <f>ROUND(E64/pwm!$D$2,0)+K64</f>
        <v>800</v>
      </c>
      <c r="K64" s="67">
        <f t="shared" si="1"/>
        <v>0</v>
      </c>
      <c r="L64" s="5">
        <f>pwm!$I$18*A64</f>
        <v>2.4583333333333336E-3</v>
      </c>
      <c r="M64" s="5">
        <f>pwm!$D$2*J64</f>
        <v>3.3333333333333335E-5</v>
      </c>
      <c r="N64" s="5">
        <f t="shared" si="5"/>
        <v>-1.3139229704555897E-8</v>
      </c>
    </row>
    <row r="65" spans="1:15" x14ac:dyDescent="0.2">
      <c r="A65" s="1">
        <f t="shared" si="2"/>
        <v>60</v>
      </c>
      <c r="B65" s="1">
        <f t="shared" si="4"/>
        <v>60</v>
      </c>
      <c r="C65" s="3">
        <f>SIN(RADIANS(sinepwm!$B$15*B65))</f>
        <v>0.80901699437494745</v>
      </c>
      <c r="D65" s="5">
        <f>sinepwm!$B$6*A65</f>
        <v>2.5000000000000005E-3</v>
      </c>
      <c r="E65" s="5">
        <f>sinepwm!$B$6*C65</f>
        <v>3.3709041432289483E-5</v>
      </c>
      <c r="F65" s="5">
        <f>sinepwm!$B$6-E65</f>
        <v>7.9576252343771894E-6</v>
      </c>
      <c r="G65" s="10">
        <f t="shared" si="3"/>
        <v>0.80901699437494745</v>
      </c>
      <c r="H65" s="5">
        <f t="shared" si="0"/>
        <v>4.1666666666666672E-5</v>
      </c>
      <c r="J65" s="1">
        <f>ROUND(E65/pwm!$D$2,0)+K65</f>
        <v>809</v>
      </c>
      <c r="K65" s="67">
        <f t="shared" si="1"/>
        <v>0</v>
      </c>
      <c r="L65" s="5">
        <f>pwm!$I$18*A65</f>
        <v>2.5000000000000005E-3</v>
      </c>
      <c r="M65" s="5">
        <f>pwm!$D$2*J65</f>
        <v>3.3708333333333337E-5</v>
      </c>
      <c r="N65" s="5">
        <f t="shared" si="5"/>
        <v>7.0809895614539582E-10</v>
      </c>
      <c r="O65" s="5"/>
    </row>
    <row r="66" spans="1:15" x14ac:dyDescent="0.2">
      <c r="A66" s="1">
        <f t="shared" si="2"/>
        <v>61</v>
      </c>
      <c r="B66" s="1">
        <f t="shared" si="4"/>
        <v>61</v>
      </c>
      <c r="C66" s="3">
        <f>SIN(RADIANS(sinepwm!$B$15*B66))</f>
        <v>0.81814971742502351</v>
      </c>
      <c r="D66" s="5">
        <f>sinepwm!$B$6*A66</f>
        <v>2.5416666666666669E-3</v>
      </c>
      <c r="E66" s="5">
        <f>sinepwm!$B$6*C66</f>
        <v>3.4089571559375985E-5</v>
      </c>
      <c r="F66" s="5">
        <f>sinepwm!$B$6-E66</f>
        <v>7.5770951072906873E-6</v>
      </c>
      <c r="G66" s="10">
        <f t="shared" si="3"/>
        <v>0.81814971742502351</v>
      </c>
      <c r="H66" s="5">
        <f t="shared" si="0"/>
        <v>4.1666666666666672E-5</v>
      </c>
      <c r="J66" s="1">
        <f>ROUND(E66/pwm!$D$2,0)+K66</f>
        <v>818</v>
      </c>
      <c r="K66" s="67">
        <f t="shared" si="1"/>
        <v>0</v>
      </c>
      <c r="L66" s="5">
        <f>pwm!$I$18*A66</f>
        <v>2.5416666666666669E-3</v>
      </c>
      <c r="M66" s="5">
        <f>pwm!$D$2*J66</f>
        <v>3.4083333333333333E-5</v>
      </c>
      <c r="N66" s="5">
        <f t="shared" si="5"/>
        <v>6.2382260426519258E-9</v>
      </c>
    </row>
    <row r="67" spans="1:15" x14ac:dyDescent="0.2">
      <c r="A67" s="1">
        <f t="shared" si="2"/>
        <v>62</v>
      </c>
      <c r="B67" s="1">
        <f t="shared" si="4"/>
        <v>62</v>
      </c>
      <c r="C67" s="3">
        <f>SIN(RADIANS(sinepwm!$B$15*B67))</f>
        <v>0.82708057427456194</v>
      </c>
      <c r="D67" s="5">
        <f>sinepwm!$B$6*A67</f>
        <v>2.5833333333333337E-3</v>
      </c>
      <c r="E67" s="5">
        <f>sinepwm!$B$6*C67</f>
        <v>3.4461690594773418E-5</v>
      </c>
      <c r="F67" s="5">
        <f>sinepwm!$B$6-E67</f>
        <v>7.2049760718932536E-6</v>
      </c>
      <c r="G67" s="10">
        <f t="shared" si="3"/>
        <v>0.82708057427456194</v>
      </c>
      <c r="H67" s="5">
        <f t="shared" si="0"/>
        <v>4.1666666666666672E-5</v>
      </c>
      <c r="J67" s="1">
        <f>ROUND(E67/pwm!$D$2,0)+K67</f>
        <v>827</v>
      </c>
      <c r="K67" s="67">
        <f t="shared" si="1"/>
        <v>0</v>
      </c>
      <c r="L67" s="5">
        <f>pwm!$I$18*A67</f>
        <v>2.5833333333333337E-3</v>
      </c>
      <c r="M67" s="5">
        <f>pwm!$D$2*J67</f>
        <v>3.4458333333333335E-5</v>
      </c>
      <c r="N67" s="5">
        <f t="shared" si="5"/>
        <v>3.3572614400832887E-9</v>
      </c>
    </row>
    <row r="68" spans="1:15" x14ac:dyDescent="0.2">
      <c r="A68" s="1">
        <f t="shared" si="2"/>
        <v>63</v>
      </c>
      <c r="B68" s="1">
        <f t="shared" si="4"/>
        <v>63</v>
      </c>
      <c r="C68" s="3">
        <f>SIN(RADIANS(sinepwm!$B$15*B68))</f>
        <v>0.83580736136827039</v>
      </c>
      <c r="D68" s="5">
        <f>sinepwm!$B$6*A68</f>
        <v>2.6250000000000002E-3</v>
      </c>
      <c r="E68" s="5">
        <f>sinepwm!$B$6*C68</f>
        <v>3.4825306723677936E-5</v>
      </c>
      <c r="F68" s="5">
        <f>sinepwm!$B$6-E68</f>
        <v>6.8413599429887356E-6</v>
      </c>
      <c r="G68" s="10">
        <f t="shared" si="3"/>
        <v>0.83580736136827039</v>
      </c>
      <c r="H68" s="5">
        <f t="shared" si="0"/>
        <v>4.1666666666666672E-5</v>
      </c>
      <c r="J68" s="1">
        <f>ROUND(E68/pwm!$D$2,0)+K68</f>
        <v>836</v>
      </c>
      <c r="K68" s="67">
        <f t="shared" si="1"/>
        <v>0</v>
      </c>
      <c r="L68" s="5">
        <f>pwm!$I$18*A68</f>
        <v>2.6250000000000002E-3</v>
      </c>
      <c r="M68" s="5">
        <f>pwm!$D$2*J68</f>
        <v>3.4833333333333338E-5</v>
      </c>
      <c r="N68" s="5">
        <f t="shared" si="5"/>
        <v>-8.0266096554010942E-9</v>
      </c>
    </row>
    <row r="69" spans="1:15" x14ac:dyDescent="0.2">
      <c r="A69" s="1">
        <f t="shared" si="2"/>
        <v>64</v>
      </c>
      <c r="B69" s="1">
        <f t="shared" si="4"/>
        <v>64</v>
      </c>
      <c r="C69" s="3">
        <f>SIN(RADIANS(sinepwm!$B$15*B69))</f>
        <v>0.84432792550201508</v>
      </c>
      <c r="D69" s="5">
        <f>sinepwm!$B$6*A69</f>
        <v>2.666666666666667E-3</v>
      </c>
      <c r="E69" s="5">
        <f>sinepwm!$B$6*C69</f>
        <v>3.5180330229250634E-5</v>
      </c>
      <c r="F69" s="5">
        <f>sinepwm!$B$6-E69</f>
        <v>6.486336437416038E-6</v>
      </c>
      <c r="G69" s="10">
        <f t="shared" si="3"/>
        <v>0.84432792550201508</v>
      </c>
      <c r="H69" s="5">
        <f t="shared" si="0"/>
        <v>4.1666666666666672E-5</v>
      </c>
      <c r="J69" s="1">
        <f>ROUND(E69/pwm!$D$2,0)+K69</f>
        <v>844</v>
      </c>
      <c r="K69" s="67">
        <f t="shared" si="1"/>
        <v>0</v>
      </c>
      <c r="L69" s="5">
        <f>pwm!$I$18*A69</f>
        <v>2.666666666666667E-3</v>
      </c>
      <c r="M69" s="5">
        <f>pwm!$D$2*J69</f>
        <v>3.516666666666667E-5</v>
      </c>
      <c r="N69" s="5">
        <f t="shared" si="5"/>
        <v>1.3663562583964136E-8</v>
      </c>
    </row>
    <row r="70" spans="1:15" x14ac:dyDescent="0.2">
      <c r="A70" s="1">
        <f t="shared" si="2"/>
        <v>65</v>
      </c>
      <c r="B70" s="1">
        <f t="shared" si="4"/>
        <v>65</v>
      </c>
      <c r="C70" s="3">
        <f>SIN(RADIANS(sinepwm!$B$15*B70))</f>
        <v>0.85264016435409229</v>
      </c>
      <c r="D70" s="5">
        <f>sinepwm!$B$6*A70</f>
        <v>2.7083333333333339E-3</v>
      </c>
      <c r="E70" s="5">
        <f>sinepwm!$B$6*C70</f>
        <v>3.5526673514753848E-5</v>
      </c>
      <c r="F70" s="5">
        <f>sinepwm!$B$6-E70</f>
        <v>6.1399931519128244E-6</v>
      </c>
      <c r="G70" s="10">
        <f t="shared" si="3"/>
        <v>0.85264016435409218</v>
      </c>
      <c r="H70" s="5">
        <f t="shared" ref="H70:H130" si="6">E70+F70</f>
        <v>4.1666666666666672E-5</v>
      </c>
      <c r="J70" s="1">
        <f>ROUND(E70/pwm!$D$2,0)+K70</f>
        <v>853</v>
      </c>
      <c r="K70" s="67">
        <f t="shared" ref="K70:K133" si="7">$K$3*C70</f>
        <v>0</v>
      </c>
      <c r="L70" s="5">
        <f>pwm!$I$18*A70</f>
        <v>2.7083333333333339E-3</v>
      </c>
      <c r="M70" s="5">
        <f>pwm!$D$2*J70</f>
        <v>3.5541666666666665E-5</v>
      </c>
      <c r="N70" s="5">
        <f t="shared" si="5"/>
        <v>-1.4993151912817866E-8</v>
      </c>
    </row>
    <row r="71" spans="1:15" x14ac:dyDescent="0.2">
      <c r="A71" s="1">
        <f t="shared" ref="A71:B134" si="8">A70+1</f>
        <v>66</v>
      </c>
      <c r="B71" s="1">
        <f t="shared" si="4"/>
        <v>66</v>
      </c>
      <c r="C71" s="3">
        <f>SIN(RADIANS(sinepwm!$B$15*B71))</f>
        <v>0.86074202700394364</v>
      </c>
      <c r="D71" s="5">
        <f>sinepwm!$B$6*A71</f>
        <v>2.7500000000000003E-3</v>
      </c>
      <c r="E71" s="5">
        <f>sinepwm!$B$6*C71</f>
        <v>3.5864251125164325E-5</v>
      </c>
      <c r="F71" s="5">
        <f>sinepwm!$B$6-E71</f>
        <v>5.8024155415023474E-6</v>
      </c>
      <c r="G71" s="10">
        <f t="shared" ref="G71:G134" si="9">E71/H71</f>
        <v>0.86074202700394364</v>
      </c>
      <c r="H71" s="5">
        <f t="shared" si="6"/>
        <v>4.1666666666666672E-5</v>
      </c>
      <c r="J71" s="1">
        <f>ROUND(E71/pwm!$D$2,0)+K71</f>
        <v>861</v>
      </c>
      <c r="K71" s="67">
        <f t="shared" si="7"/>
        <v>0</v>
      </c>
      <c r="L71" s="5">
        <f>pwm!$I$18*A71</f>
        <v>2.7500000000000003E-3</v>
      </c>
      <c r="M71" s="5">
        <f>pwm!$D$2*J71</f>
        <v>3.5875000000000005E-5</v>
      </c>
      <c r="N71" s="5">
        <f t="shared" si="5"/>
        <v>-1.0748874835679958E-8</v>
      </c>
    </row>
    <row r="72" spans="1:15" x14ac:dyDescent="0.2">
      <c r="A72" s="1">
        <f t="shared" si="8"/>
        <v>67</v>
      </c>
      <c r="B72" s="1">
        <f t="shared" ref="B72:B87" si="10">B71+1</f>
        <v>67</v>
      </c>
      <c r="C72" s="3">
        <f>SIN(RADIANS(sinepwm!$B$15*B72))</f>
        <v>0.86863151443819131</v>
      </c>
      <c r="D72" s="5">
        <f>sinepwm!$B$6*A72</f>
        <v>2.7916666666666671E-3</v>
      </c>
      <c r="E72" s="5">
        <f>sinepwm!$B$6*C72</f>
        <v>3.6192979768257975E-5</v>
      </c>
      <c r="F72" s="5">
        <f>sinepwm!$B$6-E72</f>
        <v>5.4736868984086971E-6</v>
      </c>
      <c r="G72" s="10">
        <f t="shared" si="9"/>
        <v>0.86863151443819131</v>
      </c>
      <c r="H72" s="5">
        <f t="shared" si="6"/>
        <v>4.1666666666666672E-5</v>
      </c>
      <c r="J72" s="1">
        <f>ROUND(E72/pwm!$D$2,0)+K72</f>
        <v>869</v>
      </c>
      <c r="K72" s="67">
        <f t="shared" si="7"/>
        <v>0</v>
      </c>
      <c r="L72" s="5">
        <f>pwm!$I$18*A72</f>
        <v>2.7916666666666671E-3</v>
      </c>
      <c r="M72" s="5">
        <f>pwm!$D$2*J72</f>
        <v>3.6208333333333337E-5</v>
      </c>
      <c r="N72" s="5">
        <f t="shared" ref="N72:N135" si="11">E72-M72</f>
        <v>-1.5353565075362113E-8</v>
      </c>
    </row>
    <row r="73" spans="1:15" x14ac:dyDescent="0.2">
      <c r="A73" s="1">
        <f t="shared" si="8"/>
        <v>68</v>
      </c>
      <c r="B73" s="1">
        <f t="shared" si="10"/>
        <v>68</v>
      </c>
      <c r="C73" s="3">
        <f>SIN(RADIANS(sinepwm!$B$15*B73))</f>
        <v>0.87630668004386369</v>
      </c>
      <c r="D73" s="5">
        <f>sinepwm!$B$6*A73</f>
        <v>2.8333333333333335E-3</v>
      </c>
      <c r="E73" s="5">
        <f>sinepwm!$B$6*C73</f>
        <v>3.651277833516099E-5</v>
      </c>
      <c r="F73" s="5">
        <f>sinepwm!$B$6-E73</f>
        <v>5.1538883315056821E-6</v>
      </c>
      <c r="G73" s="10">
        <f t="shared" si="9"/>
        <v>0.87630668004386369</v>
      </c>
      <c r="H73" s="5">
        <f t="shared" si="6"/>
        <v>4.1666666666666672E-5</v>
      </c>
      <c r="J73" s="1">
        <f>ROUND(E73/pwm!$D$2,0)+K73</f>
        <v>876</v>
      </c>
      <c r="K73" s="67">
        <f t="shared" si="7"/>
        <v>0</v>
      </c>
      <c r="L73" s="5">
        <f>pwm!$I$18*A73</f>
        <v>2.8333333333333335E-3</v>
      </c>
      <c r="M73" s="5">
        <f>pwm!$D$2*J73</f>
        <v>3.65E-5</v>
      </c>
      <c r="N73" s="5">
        <f t="shared" si="11"/>
        <v>1.2778335160990451E-8</v>
      </c>
    </row>
    <row r="74" spans="1:15" x14ac:dyDescent="0.2">
      <c r="A74" s="1">
        <f t="shared" si="8"/>
        <v>69</v>
      </c>
      <c r="B74" s="1">
        <f t="shared" si="10"/>
        <v>69</v>
      </c>
      <c r="C74" s="3">
        <f>SIN(RADIANS(sinepwm!$B$15*B74))</f>
        <v>0.88376563008869347</v>
      </c>
      <c r="D74" s="5">
        <f>sinepwm!$B$6*A74</f>
        <v>2.8750000000000004E-3</v>
      </c>
      <c r="E74" s="5">
        <f>sinepwm!$B$6*C74</f>
        <v>3.682356792036223E-5</v>
      </c>
      <c r="F74" s="5">
        <f>sinepwm!$B$6-E74</f>
        <v>4.843098746304442E-6</v>
      </c>
      <c r="G74" s="10">
        <f t="shared" si="9"/>
        <v>0.88376563008869335</v>
      </c>
      <c r="H74" s="5">
        <f t="shared" si="6"/>
        <v>4.1666666666666672E-5</v>
      </c>
      <c r="J74" s="1">
        <f>ROUND(E74/pwm!$D$2,0)+K74</f>
        <v>884</v>
      </c>
      <c r="K74" s="67">
        <f t="shared" si="7"/>
        <v>0</v>
      </c>
      <c r="L74" s="5">
        <f>pwm!$I$18*A74</f>
        <v>2.8750000000000004E-3</v>
      </c>
      <c r="M74" s="5">
        <f>pwm!$D$2*J74</f>
        <v>3.6833333333333339E-5</v>
      </c>
      <c r="N74" s="5">
        <f t="shared" si="11"/>
        <v>-9.7654129711086568E-9</v>
      </c>
    </row>
    <row r="75" spans="1:15" x14ac:dyDescent="0.2">
      <c r="A75" s="1">
        <f t="shared" si="8"/>
        <v>70</v>
      </c>
      <c r="B75" s="1">
        <f t="shared" si="10"/>
        <v>70</v>
      </c>
      <c r="C75" s="3">
        <f>SIN(RADIANS(sinepwm!$B$15*B75))</f>
        <v>0.8910065241883679</v>
      </c>
      <c r="D75" s="5">
        <f>sinepwm!$B$6*A75</f>
        <v>2.9166666666666672E-3</v>
      </c>
      <c r="E75" s="5">
        <f>sinepwm!$B$6*C75</f>
        <v>3.7125271841181999E-5</v>
      </c>
      <c r="F75" s="5">
        <f>sinepwm!$B$6-E75</f>
        <v>4.5413948254846735E-6</v>
      </c>
      <c r="G75" s="10">
        <f t="shared" si="9"/>
        <v>0.8910065241883679</v>
      </c>
      <c r="H75" s="5">
        <f t="shared" si="6"/>
        <v>4.1666666666666672E-5</v>
      </c>
      <c r="J75" s="1">
        <f>ROUND(E75/pwm!$D$2,0)+K75</f>
        <v>891</v>
      </c>
      <c r="K75" s="67">
        <f t="shared" si="7"/>
        <v>0</v>
      </c>
      <c r="L75" s="5">
        <f>pwm!$I$18*A75</f>
        <v>2.9166666666666672E-3</v>
      </c>
      <c r="M75" s="5">
        <f>pwm!$D$2*J75</f>
        <v>3.7125000000000001E-5</v>
      </c>
      <c r="N75" s="5">
        <f t="shared" si="11"/>
        <v>2.7184118199735999E-10</v>
      </c>
    </row>
    <row r="76" spans="1:15" x14ac:dyDescent="0.2">
      <c r="A76" s="1">
        <f t="shared" si="8"/>
        <v>71</v>
      </c>
      <c r="B76" s="1">
        <f t="shared" si="10"/>
        <v>71</v>
      </c>
      <c r="C76" s="3">
        <f>SIN(RADIANS(sinepwm!$B$15*B76))</f>
        <v>0.89802757576061576</v>
      </c>
      <c r="D76" s="5">
        <f>sinepwm!$B$6*A76</f>
        <v>2.9583333333333336E-3</v>
      </c>
      <c r="E76" s="5">
        <f>sinepwm!$B$6*C76</f>
        <v>3.7417815656692325E-5</v>
      </c>
      <c r="F76" s="5">
        <f>sinepwm!$B$6-E76</f>
        <v>4.2488510099743468E-6</v>
      </c>
      <c r="G76" s="10">
        <f t="shared" si="9"/>
        <v>0.89802757576061565</v>
      </c>
      <c r="H76" s="5">
        <f t="shared" si="6"/>
        <v>4.1666666666666672E-5</v>
      </c>
      <c r="J76" s="1">
        <f>ROUND(E76/pwm!$D$2,0)+K76</f>
        <v>898</v>
      </c>
      <c r="K76" s="67">
        <f t="shared" si="7"/>
        <v>0</v>
      </c>
      <c r="L76" s="5">
        <f>pwm!$I$18*A76</f>
        <v>2.9583333333333336E-3</v>
      </c>
      <c r="M76" s="5">
        <f>pwm!$D$2*J76</f>
        <v>3.741666666666667E-5</v>
      </c>
      <c r="N76" s="5">
        <f t="shared" si="11"/>
        <v>1.1489900256548505E-9</v>
      </c>
    </row>
    <row r="77" spans="1:15" x14ac:dyDescent="0.2">
      <c r="A77" s="1">
        <f t="shared" si="8"/>
        <v>72</v>
      </c>
      <c r="B77" s="1">
        <f t="shared" si="10"/>
        <v>72</v>
      </c>
      <c r="C77" s="3">
        <f>SIN(RADIANS(sinepwm!$B$15*B77))</f>
        <v>0.90482705246601958</v>
      </c>
      <c r="D77" s="5">
        <f>sinepwm!$B$6*A77</f>
        <v>3.0000000000000005E-3</v>
      </c>
      <c r="E77" s="5">
        <f>sinepwm!$B$6*C77</f>
        <v>3.7701127186084151E-5</v>
      </c>
      <c r="F77" s="5">
        <f>sinepwm!$B$6-E77</f>
        <v>3.9655394805825211E-6</v>
      </c>
      <c r="G77" s="10">
        <f t="shared" si="9"/>
        <v>0.90482705246601947</v>
      </c>
      <c r="H77" s="5">
        <f t="shared" si="6"/>
        <v>4.1666666666666672E-5</v>
      </c>
      <c r="J77" s="1">
        <f>ROUND(E77/pwm!$D$2,0)+K77</f>
        <v>905</v>
      </c>
      <c r="K77" s="67">
        <f t="shared" si="7"/>
        <v>0</v>
      </c>
      <c r="L77" s="9">
        <f>pwm!$I$18*A77</f>
        <v>3.0000000000000005E-3</v>
      </c>
      <c r="M77" s="5">
        <f>pwm!$D$2*J77</f>
        <v>3.7708333333333333E-5</v>
      </c>
      <c r="N77" s="5">
        <f t="shared" si="11"/>
        <v>-7.2061472491819216E-9</v>
      </c>
    </row>
    <row r="78" spans="1:15" x14ac:dyDescent="0.2">
      <c r="A78" s="1">
        <f t="shared" si="8"/>
        <v>73</v>
      </c>
      <c r="B78" s="1">
        <f t="shared" si="10"/>
        <v>73</v>
      </c>
      <c r="C78" s="3">
        <f>SIN(RADIANS(sinepwm!$B$15*B78))</f>
        <v>0.91140327663544529</v>
      </c>
      <c r="D78" s="5">
        <f>sinepwm!$B$6*A78</f>
        <v>3.0416666666666669E-3</v>
      </c>
      <c r="E78" s="5">
        <f>sinepwm!$B$6*C78</f>
        <v>3.7975136526476893E-5</v>
      </c>
      <c r="F78" s="5">
        <f>sinepwm!$B$6-E78</f>
        <v>3.6915301401897792E-6</v>
      </c>
      <c r="G78" s="10">
        <f t="shared" si="9"/>
        <v>0.91140327663544529</v>
      </c>
      <c r="H78" s="5">
        <f t="shared" si="6"/>
        <v>4.1666666666666672E-5</v>
      </c>
      <c r="J78" s="1">
        <f>ROUND(E78/pwm!$D$2,0)+K78</f>
        <v>911</v>
      </c>
      <c r="K78" s="67">
        <f t="shared" si="7"/>
        <v>0</v>
      </c>
      <c r="L78" s="5">
        <f>pwm!$I$18*A78</f>
        <v>3.0416666666666669E-3</v>
      </c>
      <c r="M78" s="5">
        <f>pwm!$D$2*J78</f>
        <v>3.7958333333333339E-5</v>
      </c>
      <c r="N78" s="5">
        <f t="shared" si="11"/>
        <v>1.6803193143553907E-8</v>
      </c>
    </row>
    <row r="79" spans="1:15" x14ac:dyDescent="0.2">
      <c r="A79" s="1">
        <f t="shared" si="8"/>
        <v>74</v>
      </c>
      <c r="B79" s="1">
        <f t="shared" si="10"/>
        <v>74</v>
      </c>
      <c r="C79" s="3">
        <f>SIN(RADIANS(sinepwm!$B$15*B79))</f>
        <v>0.91775462568398114</v>
      </c>
      <c r="D79" s="5">
        <f>sinepwm!$B$6*A79</f>
        <v>3.0833333333333338E-3</v>
      </c>
      <c r="E79" s="5">
        <f>sinepwm!$B$6*C79</f>
        <v>3.8239776070165885E-5</v>
      </c>
      <c r="F79" s="5">
        <f>sinepwm!$B$6-E79</f>
        <v>3.4268905965007866E-6</v>
      </c>
      <c r="G79" s="10">
        <f t="shared" si="9"/>
        <v>0.91775462568398114</v>
      </c>
      <c r="H79" s="5">
        <f t="shared" si="6"/>
        <v>4.1666666666666672E-5</v>
      </c>
      <c r="J79" s="1">
        <f>ROUND(E79/pwm!$D$2,0)+K79</f>
        <v>918</v>
      </c>
      <c r="K79" s="67">
        <f t="shared" si="7"/>
        <v>0</v>
      </c>
      <c r="L79" s="5">
        <f>pwm!$I$18*A79</f>
        <v>3.0833333333333338E-3</v>
      </c>
      <c r="M79" s="5">
        <f>pwm!$D$2*J79</f>
        <v>3.8250000000000001E-5</v>
      </c>
      <c r="N79" s="5">
        <f t="shared" si="11"/>
        <v>-1.0223929834115913E-8</v>
      </c>
    </row>
    <row r="80" spans="1:15" x14ac:dyDescent="0.2">
      <c r="A80" s="1">
        <f t="shared" si="8"/>
        <v>75</v>
      </c>
      <c r="B80" s="1">
        <f t="shared" si="10"/>
        <v>75</v>
      </c>
      <c r="C80" s="3">
        <f>SIN(RADIANS(sinepwm!$B$15*B80))</f>
        <v>0.92387953251128685</v>
      </c>
      <c r="D80" s="5">
        <f>sinepwm!$B$6*A80</f>
        <v>3.1250000000000006E-3</v>
      </c>
      <c r="E80" s="5">
        <f>sinepwm!$B$6*C80</f>
        <v>3.8494980521303624E-5</v>
      </c>
      <c r="F80" s="5">
        <f>sinepwm!$B$6-E80</f>
        <v>3.1716861453630482E-6</v>
      </c>
      <c r="G80" s="10">
        <f t="shared" si="9"/>
        <v>0.92387953251128685</v>
      </c>
      <c r="H80" s="5">
        <f t="shared" si="6"/>
        <v>4.1666666666666672E-5</v>
      </c>
      <c r="J80" s="1">
        <f>ROUND(E80/pwm!$D$2,0)+K80</f>
        <v>924</v>
      </c>
      <c r="K80" s="67">
        <f t="shared" si="7"/>
        <v>0</v>
      </c>
      <c r="L80" s="5">
        <f>pwm!$I$18*A80</f>
        <v>3.1250000000000006E-3</v>
      </c>
      <c r="M80" s="5">
        <f>pwm!$D$2*J80</f>
        <v>3.8500000000000001E-5</v>
      </c>
      <c r="N80" s="5">
        <f t="shared" si="11"/>
        <v>-5.0194786963767956E-9</v>
      </c>
    </row>
    <row r="81" spans="1:22" x14ac:dyDescent="0.2">
      <c r="A81" s="1">
        <f t="shared" si="8"/>
        <v>76</v>
      </c>
      <c r="B81" s="1">
        <f t="shared" si="10"/>
        <v>76</v>
      </c>
      <c r="C81" s="3">
        <f>SIN(RADIANS(sinepwm!$B$15*B81))</f>
        <v>0.92977648588825146</v>
      </c>
      <c r="D81" s="5">
        <f>sinepwm!$B$6*A81</f>
        <v>3.166666666666667E-3</v>
      </c>
      <c r="E81" s="5">
        <f>sinepwm!$B$6*C81</f>
        <v>3.8740686912010479E-5</v>
      </c>
      <c r="F81" s="5">
        <f>sinepwm!$B$6-E81</f>
        <v>2.9259797546561927E-6</v>
      </c>
      <c r="G81" s="10">
        <f t="shared" si="9"/>
        <v>0.92977648588825135</v>
      </c>
      <c r="H81" s="5">
        <f t="shared" si="6"/>
        <v>4.1666666666666672E-5</v>
      </c>
      <c r="J81" s="1">
        <f>ROUND(E81/pwm!$D$2,0)+K81</f>
        <v>930</v>
      </c>
      <c r="K81" s="67">
        <f t="shared" si="7"/>
        <v>0</v>
      </c>
      <c r="L81" s="5">
        <f>pwm!$I$18*A81</f>
        <v>3.166666666666667E-3</v>
      </c>
      <c r="M81" s="5">
        <f>pwm!$D$2*J81</f>
        <v>3.875E-5</v>
      </c>
      <c r="N81" s="5">
        <f t="shared" si="11"/>
        <v>-9.3130879895206146E-9</v>
      </c>
    </row>
    <row r="82" spans="1:22" x14ac:dyDescent="0.2">
      <c r="A82" s="1">
        <f t="shared" si="8"/>
        <v>77</v>
      </c>
      <c r="B82" s="1">
        <f t="shared" si="10"/>
        <v>77</v>
      </c>
      <c r="C82" s="3">
        <f>SIN(RADIANS(sinepwm!$B$15*B82))</f>
        <v>0.93544403082986738</v>
      </c>
      <c r="D82" s="5">
        <f>sinepwm!$B$6*A82</f>
        <v>3.2083333333333339E-3</v>
      </c>
      <c r="E82" s="5">
        <f>sinepwm!$B$6*C82</f>
        <v>3.8976834617911147E-5</v>
      </c>
      <c r="F82" s="5">
        <f>sinepwm!$B$6-E82</f>
        <v>2.6898320487555249E-6</v>
      </c>
      <c r="G82" s="10">
        <f t="shared" si="9"/>
        <v>0.93544403082986738</v>
      </c>
      <c r="H82" s="5">
        <f t="shared" si="6"/>
        <v>4.1666666666666672E-5</v>
      </c>
      <c r="J82" s="1">
        <f>ROUND(E82/pwm!$D$2,0)+K82</f>
        <v>935</v>
      </c>
      <c r="K82" s="67">
        <f t="shared" si="7"/>
        <v>0</v>
      </c>
      <c r="L82" s="5">
        <f>pwm!$I$18*A82</f>
        <v>3.2083333333333339E-3</v>
      </c>
      <c r="M82" s="5">
        <f>pwm!$D$2*J82</f>
        <v>3.8958333333333336E-5</v>
      </c>
      <c r="N82" s="5">
        <f t="shared" si="11"/>
        <v>1.8501284577811055E-8</v>
      </c>
    </row>
    <row r="83" spans="1:22" x14ac:dyDescent="0.2">
      <c r="A83" s="1">
        <f t="shared" si="8"/>
        <v>78</v>
      </c>
      <c r="B83" s="1">
        <f t="shared" si="10"/>
        <v>78</v>
      </c>
      <c r="C83" s="3">
        <f>SIN(RADIANS(sinepwm!$B$15*B83))</f>
        <v>0.94088076895422557</v>
      </c>
      <c r="D83" s="5">
        <f>sinepwm!$B$6*A83</f>
        <v>3.2500000000000003E-3</v>
      </c>
      <c r="E83" s="5">
        <f>sinepwm!$B$6*C83</f>
        <v>3.920336537309274E-5</v>
      </c>
      <c r="F83" s="5">
        <f>sinepwm!$B$6-E83</f>
        <v>2.4633012935739319E-6</v>
      </c>
      <c r="G83" s="10">
        <f t="shared" si="9"/>
        <v>0.94088076895422568</v>
      </c>
      <c r="H83" s="5">
        <f t="shared" si="6"/>
        <v>4.1666666666666672E-5</v>
      </c>
      <c r="J83" s="1">
        <f>ROUND(E83/pwm!$D$2,0)+K83</f>
        <v>941</v>
      </c>
      <c r="K83" s="67">
        <f t="shared" si="7"/>
        <v>0</v>
      </c>
      <c r="L83" s="5">
        <f>pwm!$I$18*A83</f>
        <v>3.2500000000000003E-3</v>
      </c>
      <c r="M83" s="5">
        <f>pwm!$D$2*J83</f>
        <v>3.9208333333333335E-5</v>
      </c>
      <c r="N83" s="5">
        <f t="shared" si="11"/>
        <v>-4.9679602405952442E-9</v>
      </c>
    </row>
    <row r="84" spans="1:22" x14ac:dyDescent="0.2">
      <c r="A84" s="1">
        <f t="shared" si="8"/>
        <v>79</v>
      </c>
      <c r="B84" s="1">
        <f t="shared" si="10"/>
        <v>79</v>
      </c>
      <c r="C84" s="3">
        <f>SIN(RADIANS(sinepwm!$B$15*B84))</f>
        <v>0.9460853588275453</v>
      </c>
      <c r="D84" s="5">
        <f>sinepwm!$B$6*A84</f>
        <v>3.2916666666666671E-3</v>
      </c>
      <c r="E84" s="5">
        <f>sinepwm!$B$6*C84</f>
        <v>3.9420223284481059E-5</v>
      </c>
      <c r="F84" s="5">
        <f>sinepwm!$B$6-E84</f>
        <v>2.2464433821856131E-6</v>
      </c>
      <c r="G84" s="10">
        <f t="shared" si="9"/>
        <v>0.9460853588275453</v>
      </c>
      <c r="H84" s="5">
        <f t="shared" si="6"/>
        <v>4.1666666666666672E-5</v>
      </c>
      <c r="J84" s="1">
        <f>ROUND(E84/pwm!$D$2,0)+K84</f>
        <v>946</v>
      </c>
      <c r="K84" s="67">
        <f t="shared" si="7"/>
        <v>0</v>
      </c>
      <c r="L84" s="5">
        <f>pwm!$I$18*A84</f>
        <v>3.2916666666666671E-3</v>
      </c>
      <c r="M84" s="5">
        <f>pwm!$D$2*J84</f>
        <v>3.9416666666666672E-5</v>
      </c>
      <c r="N84" s="5">
        <f t="shared" si="11"/>
        <v>3.5566178143873681E-9</v>
      </c>
    </row>
    <row r="85" spans="1:22" x14ac:dyDescent="0.2">
      <c r="A85" s="1">
        <f t="shared" si="8"/>
        <v>80</v>
      </c>
      <c r="B85" s="1">
        <f t="shared" si="10"/>
        <v>80</v>
      </c>
      <c r="C85" s="3">
        <f>SIN(RADIANS(sinepwm!$B$15*B85))</f>
        <v>0.95105651629515364</v>
      </c>
      <c r="D85" s="5">
        <f>sinepwm!$B$6*A85</f>
        <v>3.333333333333334E-3</v>
      </c>
      <c r="E85" s="5">
        <f>sinepwm!$B$6*C85</f>
        <v>3.9627354845631406E-5</v>
      </c>
      <c r="F85" s="5">
        <f>sinepwm!$B$6-E85</f>
        <v>2.0393118210352659E-6</v>
      </c>
      <c r="G85" s="10">
        <f t="shared" si="9"/>
        <v>0.95105651629515364</v>
      </c>
      <c r="H85" s="5">
        <f t="shared" si="6"/>
        <v>4.1666666666666672E-5</v>
      </c>
      <c r="J85" s="1">
        <f>ROUND(E85/pwm!$D$2,0)+K85</f>
        <v>951</v>
      </c>
      <c r="K85" s="67">
        <f t="shared" si="7"/>
        <v>0</v>
      </c>
      <c r="L85" s="5">
        <f>pwm!$I$18*A85</f>
        <v>3.333333333333334E-3</v>
      </c>
      <c r="M85" s="5">
        <f>pwm!$D$2*J85</f>
        <v>3.9625000000000001E-5</v>
      </c>
      <c r="N85" s="5">
        <f t="shared" si="11"/>
        <v>2.3548456314052162E-9</v>
      </c>
    </row>
    <row r="86" spans="1:22" x14ac:dyDescent="0.2">
      <c r="A86" s="1">
        <f t="shared" si="8"/>
        <v>81</v>
      </c>
      <c r="B86" s="1">
        <f t="shared" si="10"/>
        <v>81</v>
      </c>
      <c r="C86" s="3">
        <f>SIN(RADIANS(sinepwm!$B$15*B86))</f>
        <v>0.95579301479833012</v>
      </c>
      <c r="D86" s="5">
        <f>sinepwm!$B$6*A86</f>
        <v>3.3750000000000004E-3</v>
      </c>
      <c r="E86" s="5">
        <f>sinepwm!$B$6*C86</f>
        <v>3.9824708949930429E-5</v>
      </c>
      <c r="F86" s="5">
        <f>sinepwm!$B$6-E86</f>
        <v>1.8419577167362434E-6</v>
      </c>
      <c r="G86" s="10">
        <f t="shared" si="9"/>
        <v>0.95579301479833012</v>
      </c>
      <c r="H86" s="5">
        <f t="shared" si="6"/>
        <v>4.1666666666666672E-5</v>
      </c>
      <c r="J86" s="1">
        <f>ROUND(E86/pwm!$D$2,0)+K86</f>
        <v>956</v>
      </c>
      <c r="K86" s="67">
        <f t="shared" si="7"/>
        <v>0</v>
      </c>
      <c r="L86" s="5">
        <f>pwm!$I$18*A86</f>
        <v>3.3750000000000004E-3</v>
      </c>
      <c r="M86" s="5">
        <f>pwm!$D$2*J86</f>
        <v>3.9833333333333337E-5</v>
      </c>
      <c r="N86" s="5">
        <f t="shared" si="11"/>
        <v>-8.6243834029084247E-9</v>
      </c>
    </row>
    <row r="87" spans="1:22" x14ac:dyDescent="0.2">
      <c r="A87" s="14">
        <f t="shared" si="8"/>
        <v>82</v>
      </c>
      <c r="B87" s="14">
        <f t="shared" si="10"/>
        <v>82</v>
      </c>
      <c r="C87" s="15">
        <f>SIN(RADIANS(sinepwm!$B$15*B87))</f>
        <v>0.96029368567694318</v>
      </c>
      <c r="D87" s="9">
        <f>sinepwm!$B$6*A87</f>
        <v>3.4166666666666672E-3</v>
      </c>
      <c r="E87" s="9">
        <f>sinepwm!$B$6*C87</f>
        <v>4.0012236903205971E-5</v>
      </c>
      <c r="F87" s="9">
        <f>sinepwm!$B$6-E87</f>
        <v>1.6544297634607007E-6</v>
      </c>
      <c r="G87" s="16">
        <f t="shared" si="9"/>
        <v>0.96029368567694318</v>
      </c>
      <c r="H87" s="9">
        <f t="shared" si="6"/>
        <v>4.1666666666666672E-5</v>
      </c>
      <c r="I87" s="17"/>
      <c r="J87" s="14">
        <f>ROUND(E87/pwm!$D$2,0)+K87</f>
        <v>960</v>
      </c>
      <c r="K87" s="67">
        <f t="shared" si="7"/>
        <v>0</v>
      </c>
      <c r="L87" s="9">
        <f>pwm!$I$18*A87</f>
        <v>3.4166666666666672E-3</v>
      </c>
      <c r="M87" s="9">
        <f>pwm!$D$2*J87</f>
        <v>4.0000000000000003E-5</v>
      </c>
      <c r="N87" s="9">
        <f t="shared" si="11"/>
        <v>1.2236903205968129E-8</v>
      </c>
      <c r="V87" s="17"/>
    </row>
    <row r="88" spans="1:22" x14ac:dyDescent="0.2">
      <c r="A88" s="14">
        <f t="shared" si="8"/>
        <v>83</v>
      </c>
      <c r="B88" s="14">
        <f>B87+1</f>
        <v>83</v>
      </c>
      <c r="C88" s="15">
        <f>SIN(RADIANS(sinepwm!$B$15*B88))</f>
        <v>0.96455741845779819</v>
      </c>
      <c r="D88" s="9">
        <f>sinepwm!$B$6*A88</f>
        <v>3.4583333333333337E-3</v>
      </c>
      <c r="E88" s="9">
        <f>sinepwm!$B$6*C88</f>
        <v>4.0189892435741596E-5</v>
      </c>
      <c r="F88" s="9">
        <f>sinepwm!$B$6-E88</f>
        <v>1.4767742309250759E-6</v>
      </c>
      <c r="G88" s="16">
        <f t="shared" si="9"/>
        <v>0.96455741845779819</v>
      </c>
      <c r="H88" s="9">
        <f t="shared" si="6"/>
        <v>4.1666666666666672E-5</v>
      </c>
      <c r="I88" s="17"/>
      <c r="J88" s="14">
        <f>ROUND(E88/pwm!$D$2,0)+K88</f>
        <v>965</v>
      </c>
      <c r="K88" s="67">
        <f t="shared" si="7"/>
        <v>0</v>
      </c>
      <c r="L88" s="5">
        <f>pwm!$I$18*A88</f>
        <v>3.4583333333333337E-3</v>
      </c>
      <c r="M88" s="5">
        <f>pwm!$D$2*J88</f>
        <v>4.0208333333333333E-5</v>
      </c>
      <c r="N88" s="9">
        <f t="shared" si="11"/>
        <v>-1.8440897591736499E-8</v>
      </c>
    </row>
    <row r="89" spans="1:22" x14ac:dyDescent="0.2">
      <c r="A89" s="1">
        <f t="shared" si="8"/>
        <v>84</v>
      </c>
      <c r="B89" s="14">
        <f t="shared" si="8"/>
        <v>84</v>
      </c>
      <c r="C89" s="3">
        <f>SIN(RADIANS(sinepwm!$B$15*B89))</f>
        <v>0.96858316112863108</v>
      </c>
      <c r="D89" s="5">
        <f>sinepwm!$B$6*A89</f>
        <v>3.5000000000000005E-3</v>
      </c>
      <c r="E89" s="5">
        <f>sinepwm!$B$6*C89</f>
        <v>4.0357631713692966E-5</v>
      </c>
      <c r="F89" s="5">
        <f>sinepwm!$B$6-E89</f>
        <v>1.3090349529737061E-6</v>
      </c>
      <c r="G89" s="10">
        <f t="shared" si="9"/>
        <v>0.96858316112863108</v>
      </c>
      <c r="H89" s="5">
        <f t="shared" si="6"/>
        <v>4.1666666666666672E-5</v>
      </c>
      <c r="J89" s="14">
        <f>ROUND(E89/pwm!$D$2,0)+K89</f>
        <v>969</v>
      </c>
      <c r="K89" s="67">
        <f t="shared" si="7"/>
        <v>0</v>
      </c>
      <c r="L89" s="5">
        <f>pwm!$I$18*A89</f>
        <v>3.5000000000000005E-3</v>
      </c>
      <c r="M89" s="5">
        <f>pwm!$D$2*J89</f>
        <v>4.0375000000000006E-5</v>
      </c>
      <c r="N89" s="5">
        <f t="shared" si="11"/>
        <v>-1.7368286307039682E-8</v>
      </c>
    </row>
    <row r="90" spans="1:22" x14ac:dyDescent="0.2">
      <c r="A90" s="1">
        <f t="shared" si="8"/>
        <v>85</v>
      </c>
      <c r="B90" s="14">
        <f t="shared" si="8"/>
        <v>85</v>
      </c>
      <c r="C90" s="3">
        <f>SIN(RADIANS(sinepwm!$B$15*B90))</f>
        <v>0.97236992039767667</v>
      </c>
      <c r="D90" s="5">
        <f>sinepwm!$B$6*A90</f>
        <v>3.5416666666666669E-3</v>
      </c>
      <c r="E90" s="5">
        <f>sinepwm!$B$6*C90</f>
        <v>4.0515413349903202E-5</v>
      </c>
      <c r="F90" s="5">
        <f>sinepwm!$B$6-E90</f>
        <v>1.1512533167634697E-6</v>
      </c>
      <c r="G90" s="10">
        <f t="shared" si="9"/>
        <v>0.97236992039767678</v>
      </c>
      <c r="H90" s="5">
        <f t="shared" si="6"/>
        <v>4.1666666666666672E-5</v>
      </c>
      <c r="J90" s="14">
        <f>ROUND(E90/pwm!$D$2,0)+K90</f>
        <v>972</v>
      </c>
      <c r="K90" s="67">
        <f t="shared" si="7"/>
        <v>0</v>
      </c>
      <c r="L90" s="5">
        <f>pwm!$I$18*A90</f>
        <v>3.5416666666666669E-3</v>
      </c>
      <c r="M90" s="5">
        <f>pwm!$D$2*J90</f>
        <v>4.0500000000000002E-5</v>
      </c>
      <c r="N90" s="5">
        <f t="shared" si="11"/>
        <v>1.5413349903200472E-8</v>
      </c>
    </row>
    <row r="91" spans="1:22" x14ac:dyDescent="0.2">
      <c r="A91" s="1">
        <f t="shared" si="8"/>
        <v>86</v>
      </c>
      <c r="B91" s="14">
        <f t="shared" si="8"/>
        <v>86</v>
      </c>
      <c r="C91" s="3">
        <f>SIN(RADIANS(sinepwm!$B$15*B91))</f>
        <v>0.97591676193874743</v>
      </c>
      <c r="D91" s="5">
        <f>sinepwm!$B$6*A91</f>
        <v>3.5833333333333338E-3</v>
      </c>
      <c r="E91" s="5">
        <f>sinepwm!$B$6*C91</f>
        <v>4.0663198414114484E-5</v>
      </c>
      <c r="F91" s="5">
        <f>sinepwm!$B$6-E91</f>
        <v>1.0034682525521878E-6</v>
      </c>
      <c r="G91" s="10">
        <f t="shared" si="9"/>
        <v>0.97591676193874755</v>
      </c>
      <c r="H91" s="5">
        <f t="shared" si="6"/>
        <v>4.1666666666666672E-5</v>
      </c>
      <c r="J91" s="14">
        <f>ROUND(E91/pwm!$D$2,0)+K91</f>
        <v>976</v>
      </c>
      <c r="K91" s="67">
        <f t="shared" si="7"/>
        <v>0</v>
      </c>
      <c r="L91" s="5">
        <f>pwm!$I$18*A91</f>
        <v>3.5833333333333338E-3</v>
      </c>
      <c r="M91" s="5">
        <f>pwm!$D$2*J91</f>
        <v>4.0666666666666668E-5</v>
      </c>
      <c r="N91" s="5">
        <f t="shared" si="11"/>
        <v>-3.4682525521838249E-9</v>
      </c>
    </row>
    <row r="92" spans="1:22" x14ac:dyDescent="0.2">
      <c r="A92" s="1">
        <f t="shared" si="8"/>
        <v>87</v>
      </c>
      <c r="B92" s="14">
        <f t="shared" si="8"/>
        <v>87</v>
      </c>
      <c r="C92" s="3">
        <f>SIN(RADIANS(sinepwm!$B$15*B92))</f>
        <v>0.97922281062176586</v>
      </c>
      <c r="D92" s="5">
        <f>sinepwm!$B$6*A92</f>
        <v>3.6250000000000006E-3</v>
      </c>
      <c r="E92" s="5">
        <f>sinepwm!$B$6*C92</f>
        <v>4.0800950442573584E-5</v>
      </c>
      <c r="F92" s="5">
        <f>sinepwm!$B$6-E92</f>
        <v>8.6571622409308766E-7</v>
      </c>
      <c r="G92" s="10">
        <f t="shared" si="9"/>
        <v>0.97922281062176586</v>
      </c>
      <c r="H92" s="5">
        <f t="shared" si="6"/>
        <v>4.1666666666666672E-5</v>
      </c>
      <c r="J92" s="14">
        <f>ROUND(E92/pwm!$D$2,0)+K92</f>
        <v>979</v>
      </c>
      <c r="K92" s="67">
        <f t="shared" si="7"/>
        <v>0</v>
      </c>
      <c r="L92" s="5">
        <f>pwm!$I$18*A92</f>
        <v>3.6250000000000006E-3</v>
      </c>
      <c r="M92" s="5">
        <f>pwm!$D$2*J92</f>
        <v>4.0791666666666671E-5</v>
      </c>
      <c r="N92" s="5">
        <f t="shared" si="11"/>
        <v>9.2837759069132764E-9</v>
      </c>
      <c r="P92" s="77" t="s">
        <v>67</v>
      </c>
    </row>
    <row r="93" spans="1:22" x14ac:dyDescent="0.2">
      <c r="A93" s="1">
        <f t="shared" si="8"/>
        <v>88</v>
      </c>
      <c r="B93" s="14">
        <f t="shared" si="8"/>
        <v>88</v>
      </c>
      <c r="C93" s="3">
        <f>SIN(RADIANS(sinepwm!$B$15*B93))</f>
        <v>0.98228725072868872</v>
      </c>
      <c r="D93" s="5">
        <f>sinepwm!$B$6*A93</f>
        <v>3.666666666666667E-3</v>
      </c>
      <c r="E93" s="5">
        <f>sinepwm!$B$6*C93</f>
        <v>4.0928635447028701E-5</v>
      </c>
      <c r="F93" s="5">
        <f>sinepwm!$B$6-E93</f>
        <v>7.3803121963797105E-7</v>
      </c>
      <c r="G93" s="10">
        <f t="shared" si="9"/>
        <v>0.98228725072868872</v>
      </c>
      <c r="H93" s="5">
        <f t="shared" si="6"/>
        <v>4.1666666666666672E-5</v>
      </c>
      <c r="J93" s="14">
        <f>ROUND(E93/pwm!$D$2,0)+K93</f>
        <v>982</v>
      </c>
      <c r="K93" s="67">
        <f t="shared" si="7"/>
        <v>0</v>
      </c>
      <c r="L93" s="5">
        <f>pwm!$I$18*A93</f>
        <v>3.666666666666667E-3</v>
      </c>
      <c r="M93" s="5">
        <f>pwm!$D$2*J93</f>
        <v>4.0916666666666667E-5</v>
      </c>
      <c r="N93" s="5">
        <f t="shared" si="11"/>
        <v>1.1968780362033623E-8</v>
      </c>
      <c r="P93">
        <v>-3</v>
      </c>
    </row>
    <row r="94" spans="1:22" x14ac:dyDescent="0.2">
      <c r="A94" s="1">
        <f t="shared" si="8"/>
        <v>89</v>
      </c>
      <c r="B94" s="14">
        <f t="shared" si="8"/>
        <v>89</v>
      </c>
      <c r="C94" s="3">
        <f>SIN(RADIANS(sinepwm!$B$15*B94))</f>
        <v>0.98510932615477398</v>
      </c>
      <c r="D94" s="5">
        <f>sinepwm!$B$6*A94</f>
        <v>3.7083333333333339E-3</v>
      </c>
      <c r="E94" s="5">
        <f>sinepwm!$B$6*C94</f>
        <v>4.1046221923115585E-5</v>
      </c>
      <c r="F94" s="5">
        <f>sinepwm!$B$6-E94</f>
        <v>6.2044474355108664E-7</v>
      </c>
      <c r="G94" s="10">
        <f t="shared" si="9"/>
        <v>0.98510932615477387</v>
      </c>
      <c r="H94" s="5">
        <f t="shared" si="6"/>
        <v>4.1666666666666672E-5</v>
      </c>
      <c r="J94" s="14">
        <f>ROUND(E94/pwm!$D$2,0)+K94</f>
        <v>985</v>
      </c>
      <c r="K94" s="67">
        <f t="shared" si="7"/>
        <v>0</v>
      </c>
      <c r="L94" s="5">
        <f>pwm!$I$18*A94</f>
        <v>3.7083333333333339E-3</v>
      </c>
      <c r="M94" s="5">
        <f>pwm!$D$2*J94</f>
        <v>4.104166666666667E-5</v>
      </c>
      <c r="N94" s="5">
        <f t="shared" si="11"/>
        <v>4.5552564489150004E-9</v>
      </c>
      <c r="P94">
        <v>-5</v>
      </c>
    </row>
    <row r="95" spans="1:22" x14ac:dyDescent="0.2">
      <c r="A95" s="1">
        <f t="shared" si="8"/>
        <v>90</v>
      </c>
      <c r="B95" s="14">
        <f t="shared" si="8"/>
        <v>90</v>
      </c>
      <c r="C95" s="3">
        <f>SIN(RADIANS(sinepwm!$B$15*B95))</f>
        <v>0.98768834059513777</v>
      </c>
      <c r="D95" s="5">
        <f>sinepwm!$B$6*A95</f>
        <v>3.7500000000000003E-3</v>
      </c>
      <c r="E95" s="5">
        <f>sinepwm!$B$6*C95</f>
        <v>4.1153680858130743E-5</v>
      </c>
      <c r="F95" s="5">
        <f>sinepwm!$B$6-E95</f>
        <v>5.1298580853592895E-7</v>
      </c>
      <c r="G95" s="10">
        <f t="shared" si="9"/>
        <v>0.98768834059513766</v>
      </c>
      <c r="H95" s="5">
        <f t="shared" si="6"/>
        <v>4.1666666666666672E-5</v>
      </c>
      <c r="J95" s="14">
        <f>ROUND(E95/pwm!$D$2,0)+K95</f>
        <v>988</v>
      </c>
      <c r="K95" s="67">
        <f t="shared" si="7"/>
        <v>0</v>
      </c>
      <c r="L95" s="5">
        <f>pwm!$I$18*A95</f>
        <v>3.7500000000000003E-3</v>
      </c>
      <c r="M95" s="5">
        <f>pwm!$D$2*J95</f>
        <v>4.1166666666666667E-5</v>
      </c>
      <c r="N95" s="5">
        <f t="shared" si="11"/>
        <v>-1.2985808535923569E-8</v>
      </c>
      <c r="P95">
        <v>-6</v>
      </c>
    </row>
    <row r="96" spans="1:22" x14ac:dyDescent="0.2">
      <c r="A96" s="1">
        <f t="shared" si="8"/>
        <v>91</v>
      </c>
      <c r="B96" s="14">
        <f t="shared" si="8"/>
        <v>91</v>
      </c>
      <c r="C96" s="3">
        <f>SIN(RADIANS(sinepwm!$B$15*B96))</f>
        <v>0.99002365771655754</v>
      </c>
      <c r="D96" s="5">
        <f>sinepwm!$B$6*A96</f>
        <v>3.7916666666666671E-3</v>
      </c>
      <c r="E96" s="5">
        <f>sinepwm!$B$6*C96</f>
        <v>4.1250985738189906E-5</v>
      </c>
      <c r="F96" s="5">
        <f>sinepwm!$B$6-E96</f>
        <v>4.1568092847676642E-7</v>
      </c>
      <c r="G96" s="10">
        <f t="shared" si="9"/>
        <v>0.99002365771655765</v>
      </c>
      <c r="H96" s="5">
        <f t="shared" si="6"/>
        <v>4.1666666666666672E-5</v>
      </c>
      <c r="J96" s="14">
        <f>ROUND(E96/pwm!$D$2,0)+K96</f>
        <v>990</v>
      </c>
      <c r="K96" s="67">
        <f t="shared" si="7"/>
        <v>0</v>
      </c>
      <c r="L96" s="5">
        <f>pwm!$I$18*A96</f>
        <v>3.7916666666666671E-3</v>
      </c>
      <c r="M96" s="5">
        <f>pwm!$D$2*J96</f>
        <v>4.125E-5</v>
      </c>
      <c r="N96" s="5">
        <f t="shared" si="11"/>
        <v>9.8573818990585439E-10</v>
      </c>
      <c r="P96">
        <v>-8</v>
      </c>
    </row>
    <row r="97" spans="1:16" x14ac:dyDescent="0.2">
      <c r="A97" s="1">
        <f t="shared" si="8"/>
        <v>92</v>
      </c>
      <c r="B97" s="14">
        <f t="shared" si="8"/>
        <v>92</v>
      </c>
      <c r="C97" s="3">
        <f>SIN(RADIANS(sinepwm!$B$15*B97))</f>
        <v>0.99211470131447788</v>
      </c>
      <c r="D97" s="5">
        <f>sinepwm!$B$6*A97</f>
        <v>3.833333333333334E-3</v>
      </c>
      <c r="E97" s="5">
        <f>sinepwm!$B$6*C97</f>
        <v>4.1338112554769917E-5</v>
      </c>
      <c r="F97" s="5">
        <f>sinepwm!$B$6-E97</f>
        <v>3.2855411189675526E-7</v>
      </c>
      <c r="G97" s="10">
        <f t="shared" si="9"/>
        <v>0.99211470131447788</v>
      </c>
      <c r="H97" s="5">
        <f t="shared" si="6"/>
        <v>4.1666666666666672E-5</v>
      </c>
      <c r="J97" s="14">
        <f>ROUND(E97/pwm!$D$2,0)+K97</f>
        <v>992</v>
      </c>
      <c r="K97" s="67">
        <f t="shared" si="7"/>
        <v>0</v>
      </c>
      <c r="L97" s="5">
        <f>pwm!$I$18*A97</f>
        <v>3.833333333333334E-3</v>
      </c>
      <c r="M97" s="5">
        <f>pwm!$D$2*J97</f>
        <v>4.1333333333333333E-5</v>
      </c>
      <c r="N97" s="5">
        <f t="shared" si="11"/>
        <v>4.7792214365839159E-9</v>
      </c>
      <c r="P97">
        <v>-10</v>
      </c>
    </row>
    <row r="98" spans="1:16" x14ac:dyDescent="0.2">
      <c r="A98" s="1">
        <f t="shared" si="8"/>
        <v>93</v>
      </c>
      <c r="B98" s="14">
        <f t="shared" si="8"/>
        <v>93</v>
      </c>
      <c r="C98" s="3">
        <f>SIN(RADIANS(sinepwm!$B$15*B98))</f>
        <v>0.99396095545517971</v>
      </c>
      <c r="D98" s="5">
        <f>sinepwm!$B$6*A98</f>
        <v>3.8750000000000004E-3</v>
      </c>
      <c r="E98" s="5">
        <f>sinepwm!$B$6*C98</f>
        <v>4.1415039810632495E-5</v>
      </c>
      <c r="F98" s="5">
        <f>sinepwm!$B$6-E98</f>
        <v>2.5162685603417721E-7</v>
      </c>
      <c r="G98" s="10">
        <f t="shared" si="9"/>
        <v>0.99396095545517971</v>
      </c>
      <c r="H98" s="5">
        <f t="shared" si="6"/>
        <v>4.1666666666666672E-5</v>
      </c>
      <c r="J98" s="14">
        <f>ROUND(E98/pwm!$D$2,0)+K98</f>
        <v>994</v>
      </c>
      <c r="K98" s="67">
        <f t="shared" si="7"/>
        <v>0</v>
      </c>
      <c r="L98" s="5">
        <f>pwm!$I$18*A98</f>
        <v>3.8750000000000004E-3</v>
      </c>
      <c r="M98" s="5">
        <f>pwm!$D$2*J98</f>
        <v>4.1416666666666666E-5</v>
      </c>
      <c r="N98" s="5">
        <f t="shared" si="11"/>
        <v>-1.6268560341711345E-9</v>
      </c>
      <c r="P98">
        <v>-11</v>
      </c>
    </row>
    <row r="99" spans="1:16" x14ac:dyDescent="0.2">
      <c r="A99" s="1">
        <f t="shared" si="8"/>
        <v>94</v>
      </c>
      <c r="B99" s="14">
        <f t="shared" si="8"/>
        <v>94</v>
      </c>
      <c r="C99" s="3">
        <f>SIN(RADIANS(sinepwm!$B$15*B99))</f>
        <v>0.99556196460308</v>
      </c>
      <c r="D99" s="5">
        <f>sinepwm!$B$6*A99</f>
        <v>3.9166666666666673E-3</v>
      </c>
      <c r="E99" s="5">
        <f>sinepwm!$B$6*C99</f>
        <v>4.1481748525128339E-5</v>
      </c>
      <c r="F99" s="5">
        <f>sinepwm!$B$6-E99</f>
        <v>1.8491814153833282E-7</v>
      </c>
      <c r="G99" s="10">
        <f t="shared" si="9"/>
        <v>0.99556196460308</v>
      </c>
      <c r="H99" s="5">
        <f t="shared" si="6"/>
        <v>4.1666666666666672E-5</v>
      </c>
      <c r="J99" s="14">
        <f>ROUND(E99/pwm!$D$2,0)+K99</f>
        <v>996</v>
      </c>
      <c r="K99" s="67">
        <f t="shared" si="7"/>
        <v>0</v>
      </c>
      <c r="L99" s="5">
        <f>pwm!$I$18*A99</f>
        <v>3.9166666666666673E-3</v>
      </c>
      <c r="M99" s="5">
        <f>pwm!$D$2*J99</f>
        <v>4.1500000000000006E-5</v>
      </c>
      <c r="N99" s="5">
        <f t="shared" si="11"/>
        <v>-1.8251474871666619E-8</v>
      </c>
      <c r="P99">
        <v>-12</v>
      </c>
    </row>
    <row r="100" spans="1:16" x14ac:dyDescent="0.2">
      <c r="A100" s="1">
        <f t="shared" si="8"/>
        <v>95</v>
      </c>
      <c r="B100" s="14">
        <f t="shared" si="8"/>
        <v>95</v>
      </c>
      <c r="C100" s="3">
        <f>SIN(RADIANS(sinepwm!$B$15*B100))</f>
        <v>0.99691733373312796</v>
      </c>
      <c r="D100" s="5">
        <f>sinepwm!$B$6*A100</f>
        <v>3.9583333333333337E-3</v>
      </c>
      <c r="E100" s="5">
        <f>sinepwm!$B$6*C100</f>
        <v>4.1538222238880335E-5</v>
      </c>
      <c r="F100" s="5">
        <f>sinepwm!$B$6-E100</f>
        <v>1.2844442778633692E-7</v>
      </c>
      <c r="G100" s="10">
        <f t="shared" si="9"/>
        <v>0.99691733373312796</v>
      </c>
      <c r="H100" s="5">
        <f t="shared" si="6"/>
        <v>4.1666666666666672E-5</v>
      </c>
      <c r="J100" s="14">
        <f>ROUND(E100/pwm!$D$2,0)+K100</f>
        <v>997</v>
      </c>
      <c r="K100" s="67">
        <f t="shared" si="7"/>
        <v>0</v>
      </c>
      <c r="L100" s="5">
        <f>pwm!$I$18*A100</f>
        <v>3.9583333333333337E-3</v>
      </c>
      <c r="M100" s="5">
        <f>pwm!$D$2*J100</f>
        <v>4.1541666666666669E-5</v>
      </c>
      <c r="N100" s="5">
        <f t="shared" si="11"/>
        <v>-3.4444277863338794E-9</v>
      </c>
      <c r="P100">
        <v>-13</v>
      </c>
    </row>
    <row r="101" spans="1:16" x14ac:dyDescent="0.2">
      <c r="A101" s="1">
        <f t="shared" si="8"/>
        <v>96</v>
      </c>
      <c r="B101" s="14">
        <f t="shared" si="8"/>
        <v>96</v>
      </c>
      <c r="C101" s="3">
        <f>SIN(RADIANS(sinepwm!$B$15*B101))</f>
        <v>0.99802672842827156</v>
      </c>
      <c r="D101" s="5">
        <f>sinepwm!$B$6*A101</f>
        <v>4.0000000000000001E-3</v>
      </c>
      <c r="E101" s="5">
        <f>sinepwm!$B$6*C101</f>
        <v>4.1584447017844656E-5</v>
      </c>
      <c r="F101" s="5">
        <f>sinepwm!$B$6-E101</f>
        <v>8.2219648822015774E-8</v>
      </c>
      <c r="G101" s="10">
        <f t="shared" si="9"/>
        <v>0.99802672842827167</v>
      </c>
      <c r="H101" s="5">
        <f t="shared" si="6"/>
        <v>4.1666666666666672E-5</v>
      </c>
      <c r="J101" s="14">
        <f>ROUND(E101/pwm!$D$2,0)+K101</f>
        <v>998</v>
      </c>
      <c r="K101" s="67">
        <f t="shared" si="7"/>
        <v>0</v>
      </c>
      <c r="L101" s="5">
        <f>pwm!$I$18*A101</f>
        <v>4.0000000000000001E-3</v>
      </c>
      <c r="M101" s="5">
        <f>pwm!$D$2*J101</f>
        <v>4.1583333333333339E-5</v>
      </c>
      <c r="N101" s="5">
        <f t="shared" si="11"/>
        <v>1.1136845113173259E-9</v>
      </c>
      <c r="P101">
        <v>-14</v>
      </c>
    </row>
    <row r="102" spans="1:16" x14ac:dyDescent="0.2">
      <c r="A102" s="1">
        <f t="shared" si="8"/>
        <v>97</v>
      </c>
      <c r="B102" s="14">
        <f t="shared" si="8"/>
        <v>97</v>
      </c>
      <c r="C102" s="3">
        <f>SIN(RADIANS(sinepwm!$B$15*B102))</f>
        <v>0.99888987496197001</v>
      </c>
      <c r="D102" s="5">
        <f>sinepwm!$B$6*A102</f>
        <v>4.0416666666666674E-3</v>
      </c>
      <c r="E102" s="5">
        <f>sinepwm!$B$6*C102</f>
        <v>4.1620411456748756E-5</v>
      </c>
      <c r="F102" s="5">
        <f>sinepwm!$B$6-E102</f>
        <v>4.6255209917915553E-8</v>
      </c>
      <c r="G102" s="10">
        <f t="shared" si="9"/>
        <v>0.99888987496197001</v>
      </c>
      <c r="H102" s="5">
        <f t="shared" si="6"/>
        <v>4.1666666666666672E-5</v>
      </c>
      <c r="J102" s="14">
        <f>ROUND(E102/pwm!$D$2,0)+K102</f>
        <v>999</v>
      </c>
      <c r="K102" s="67">
        <f t="shared" si="7"/>
        <v>0</v>
      </c>
      <c r="L102" s="5">
        <f>pwm!$I$18*A102</f>
        <v>4.0416666666666674E-3</v>
      </c>
      <c r="M102" s="5">
        <f>pwm!$D$2*J102</f>
        <v>4.1625000000000002E-5</v>
      </c>
      <c r="N102" s="5">
        <f t="shared" si="11"/>
        <v>-4.5885432512456146E-9</v>
      </c>
      <c r="P102">
        <v>-15</v>
      </c>
    </row>
    <row r="103" spans="1:16" x14ac:dyDescent="0.2">
      <c r="A103" s="1">
        <f t="shared" si="8"/>
        <v>98</v>
      </c>
      <c r="B103" s="14">
        <f t="shared" si="8"/>
        <v>98</v>
      </c>
      <c r="C103" s="3">
        <f>SIN(RADIANS(sinepwm!$B$15*B103))</f>
        <v>0.9995065603657316</v>
      </c>
      <c r="D103" s="5">
        <f>sinepwm!$B$6*A103</f>
        <v>4.0833333333333338E-3</v>
      </c>
      <c r="E103" s="5">
        <f>sinepwm!$B$6*C103</f>
        <v>4.1646106681905491E-5</v>
      </c>
      <c r="F103" s="5">
        <f>sinepwm!$B$6-E103</f>
        <v>2.0559984761181038E-8</v>
      </c>
      <c r="G103" s="10">
        <f t="shared" si="9"/>
        <v>0.9995065603657316</v>
      </c>
      <c r="H103" s="5">
        <f t="shared" si="6"/>
        <v>4.1666666666666672E-5</v>
      </c>
      <c r="J103" s="14">
        <f>ROUND(E103/pwm!$D$2,0)+K103</f>
        <v>1000</v>
      </c>
      <c r="K103" s="67">
        <f t="shared" si="7"/>
        <v>0</v>
      </c>
      <c r="L103" s="5">
        <f>pwm!$I$18*A103</f>
        <v>4.0833333333333338E-3</v>
      </c>
      <c r="M103" s="5">
        <f>pwm!$D$2*J103</f>
        <v>4.1666666666666672E-5</v>
      </c>
      <c r="N103" s="5">
        <f t="shared" si="11"/>
        <v>-2.0559984761181038E-8</v>
      </c>
      <c r="P103">
        <v>-15</v>
      </c>
    </row>
    <row r="104" spans="1:16" x14ac:dyDescent="0.2">
      <c r="A104" s="1">
        <f t="shared" si="8"/>
        <v>99</v>
      </c>
      <c r="B104" s="14">
        <f t="shared" si="8"/>
        <v>99</v>
      </c>
      <c r="C104" s="3">
        <f>SIN(RADIANS(sinepwm!$B$15*B104))</f>
        <v>0.99987663248166059</v>
      </c>
      <c r="D104" s="5">
        <f>sinepwm!$B$6*A104</f>
        <v>4.1250000000000002E-3</v>
      </c>
      <c r="E104" s="5">
        <f>sinepwm!$B$6*C104</f>
        <v>4.1661526353402527E-5</v>
      </c>
      <c r="F104" s="5">
        <f>sinepwm!$B$6-E104</f>
        <v>5.140313264144871E-9</v>
      </c>
      <c r="G104" s="10">
        <f t="shared" si="9"/>
        <v>0.99987663248166048</v>
      </c>
      <c r="H104" s="5">
        <f t="shared" si="6"/>
        <v>4.1666666666666672E-5</v>
      </c>
      <c r="J104" s="14">
        <f>ROUND(E104/pwm!$D$2,0)+K104</f>
        <v>1000</v>
      </c>
      <c r="K104" s="67">
        <f t="shared" si="7"/>
        <v>0</v>
      </c>
      <c r="L104" s="5">
        <f>pwm!$I$18*A104</f>
        <v>4.1250000000000002E-3</v>
      </c>
      <c r="M104" s="5">
        <f>pwm!$D$2*J104</f>
        <v>4.1666666666666672E-5</v>
      </c>
      <c r="N104" s="5">
        <f t="shared" si="11"/>
        <v>-5.140313264144871E-9</v>
      </c>
    </row>
    <row r="105" spans="1:16" x14ac:dyDescent="0.2">
      <c r="A105" s="6">
        <f t="shared" si="8"/>
        <v>100</v>
      </c>
      <c r="B105" s="6">
        <f t="shared" si="8"/>
        <v>100</v>
      </c>
      <c r="C105" s="7">
        <f>SIN(RADIANS(sinepwm!$B$15*B105))</f>
        <v>1</v>
      </c>
      <c r="D105" s="8">
        <f>sinepwm!$B$6*A105</f>
        <v>4.1666666666666675E-3</v>
      </c>
      <c r="E105" s="8">
        <f>sinepwm!$B$6*C105</f>
        <v>4.1666666666666672E-5</v>
      </c>
      <c r="F105" s="8">
        <f>sinepwm!$B$6-E105</f>
        <v>0</v>
      </c>
      <c r="G105" s="12">
        <f t="shared" si="9"/>
        <v>1</v>
      </c>
      <c r="H105" s="8">
        <f t="shared" si="6"/>
        <v>4.1666666666666672E-5</v>
      </c>
      <c r="I105" s="13"/>
      <c r="J105" s="6">
        <f>ROUND(E105/pwm!$D$2,0)+K105</f>
        <v>1000</v>
      </c>
      <c r="K105" s="67">
        <f t="shared" si="7"/>
        <v>0</v>
      </c>
      <c r="L105" s="8">
        <f>pwm!$I$18*A105</f>
        <v>4.1666666666666675E-3</v>
      </c>
      <c r="M105" s="8">
        <f>pwm!$D$2*J105</f>
        <v>4.1666666666666672E-5</v>
      </c>
      <c r="N105" s="8">
        <f t="shared" si="11"/>
        <v>0</v>
      </c>
    </row>
    <row r="106" spans="1:16" x14ac:dyDescent="0.2">
      <c r="A106" s="1">
        <f t="shared" si="8"/>
        <v>101</v>
      </c>
      <c r="B106" s="1">
        <v>100</v>
      </c>
      <c r="C106" s="3">
        <f>SIN(RADIANS(sinepwm!$B$15*B106))</f>
        <v>1</v>
      </c>
      <c r="D106" s="5">
        <f>sinepwm!$B$6*A106</f>
        <v>4.2083333333333339E-3</v>
      </c>
      <c r="E106" s="5">
        <f>sinepwm!$B$6*C106</f>
        <v>4.1666666666666672E-5</v>
      </c>
      <c r="F106" s="5">
        <f>sinepwm!$B$6-E106</f>
        <v>0</v>
      </c>
      <c r="G106" s="10">
        <f t="shared" si="9"/>
        <v>1</v>
      </c>
      <c r="H106" s="5">
        <f t="shared" si="6"/>
        <v>4.1666666666666672E-5</v>
      </c>
      <c r="J106" s="14">
        <f>ROUND(E106/pwm!$D$2,0)+K106</f>
        <v>1000</v>
      </c>
      <c r="K106" s="67">
        <f t="shared" si="7"/>
        <v>0</v>
      </c>
      <c r="L106" s="5">
        <f>pwm!$I$18*A106</f>
        <v>4.2083333333333339E-3</v>
      </c>
      <c r="M106" s="5">
        <f>pwm!$D$2*J106</f>
        <v>4.1666666666666672E-5</v>
      </c>
      <c r="N106" s="5">
        <f t="shared" si="11"/>
        <v>0</v>
      </c>
    </row>
    <row r="107" spans="1:16" x14ac:dyDescent="0.2">
      <c r="A107" s="1">
        <f t="shared" si="8"/>
        <v>102</v>
      </c>
      <c r="B107" s="1">
        <f t="shared" ref="B107:B154" si="12">B106-1</f>
        <v>99</v>
      </c>
      <c r="C107" s="3">
        <f>SIN(RADIANS(sinepwm!$B$15*B107))</f>
        <v>0.99987663248166059</v>
      </c>
      <c r="D107" s="5">
        <f>sinepwm!$B$6*A107</f>
        <v>4.2500000000000003E-3</v>
      </c>
      <c r="E107" s="5">
        <f>sinepwm!$B$6*C107</f>
        <v>4.1661526353402527E-5</v>
      </c>
      <c r="F107" s="5">
        <f>sinepwm!$B$6-E107</f>
        <v>5.140313264144871E-9</v>
      </c>
      <c r="G107" s="10">
        <f t="shared" si="9"/>
        <v>0.99987663248166048</v>
      </c>
      <c r="H107" s="5">
        <f t="shared" si="6"/>
        <v>4.1666666666666672E-5</v>
      </c>
      <c r="J107" s="14">
        <f>ROUND(E107/pwm!$D$2,0)+K107</f>
        <v>1000</v>
      </c>
      <c r="K107" s="67">
        <f t="shared" si="7"/>
        <v>0</v>
      </c>
      <c r="L107" s="5">
        <f>pwm!$I$18*A107</f>
        <v>4.2500000000000003E-3</v>
      </c>
      <c r="M107" s="5">
        <f>pwm!$D$2*J107</f>
        <v>4.1666666666666672E-5</v>
      </c>
      <c r="N107" s="5">
        <f t="shared" si="11"/>
        <v>-5.140313264144871E-9</v>
      </c>
    </row>
    <row r="108" spans="1:16" x14ac:dyDescent="0.2">
      <c r="A108" s="1">
        <f t="shared" si="8"/>
        <v>103</v>
      </c>
      <c r="B108" s="1">
        <f t="shared" si="12"/>
        <v>98</v>
      </c>
      <c r="C108" s="3">
        <f>SIN(RADIANS(sinepwm!$B$15*B108))</f>
        <v>0.9995065603657316</v>
      </c>
      <c r="D108" s="5">
        <f>sinepwm!$B$6*A108</f>
        <v>4.2916666666666676E-3</v>
      </c>
      <c r="E108" s="5">
        <f>sinepwm!$B$6*C108</f>
        <v>4.1646106681905491E-5</v>
      </c>
      <c r="F108" s="5">
        <f>sinepwm!$B$6-E108</f>
        <v>2.0559984761181038E-8</v>
      </c>
      <c r="G108" s="10">
        <f t="shared" si="9"/>
        <v>0.9995065603657316</v>
      </c>
      <c r="H108" s="5">
        <f t="shared" si="6"/>
        <v>4.1666666666666672E-5</v>
      </c>
      <c r="J108" s="14">
        <f>ROUND(E108/pwm!$D$2,0)+K108</f>
        <v>1000</v>
      </c>
      <c r="K108" s="67">
        <f t="shared" si="7"/>
        <v>0</v>
      </c>
      <c r="L108" s="5">
        <f>pwm!$I$18*A108</f>
        <v>4.2916666666666676E-3</v>
      </c>
      <c r="M108" s="5">
        <f>pwm!$D$2*J108</f>
        <v>4.1666666666666672E-5</v>
      </c>
      <c r="N108" s="5">
        <f t="shared" si="11"/>
        <v>-2.0559984761181038E-8</v>
      </c>
    </row>
    <row r="109" spans="1:16" x14ac:dyDescent="0.2">
      <c r="A109" s="1">
        <f t="shared" si="8"/>
        <v>104</v>
      </c>
      <c r="B109" s="1">
        <f t="shared" si="12"/>
        <v>97</v>
      </c>
      <c r="C109" s="3">
        <f>SIN(RADIANS(sinepwm!$B$15*B109))</f>
        <v>0.99888987496197001</v>
      </c>
      <c r="D109" s="5">
        <f>sinepwm!$B$6*A109</f>
        <v>4.333333333333334E-3</v>
      </c>
      <c r="E109" s="5">
        <f>sinepwm!$B$6*C109</f>
        <v>4.1620411456748756E-5</v>
      </c>
      <c r="F109" s="5">
        <f>sinepwm!$B$6-E109</f>
        <v>4.6255209917915553E-8</v>
      </c>
      <c r="G109" s="10">
        <f t="shared" si="9"/>
        <v>0.99888987496197001</v>
      </c>
      <c r="H109" s="5">
        <f t="shared" si="6"/>
        <v>4.1666666666666672E-5</v>
      </c>
      <c r="J109" s="14">
        <f>ROUND(E109/pwm!$D$2,0)+K109</f>
        <v>999</v>
      </c>
      <c r="K109" s="67">
        <f t="shared" si="7"/>
        <v>0</v>
      </c>
      <c r="L109" s="5">
        <f>pwm!$I$18*A109</f>
        <v>4.333333333333334E-3</v>
      </c>
      <c r="M109" s="5">
        <f>pwm!$D$2*J109</f>
        <v>4.1625000000000002E-5</v>
      </c>
      <c r="N109" s="5">
        <f t="shared" si="11"/>
        <v>-4.5885432512456146E-9</v>
      </c>
    </row>
    <row r="110" spans="1:16" x14ac:dyDescent="0.2">
      <c r="A110" s="1">
        <f t="shared" si="8"/>
        <v>105</v>
      </c>
      <c r="B110" s="1">
        <f t="shared" si="12"/>
        <v>96</v>
      </c>
      <c r="C110" s="3">
        <f>SIN(RADIANS(sinepwm!$B$15*B110))</f>
        <v>0.99802672842827156</v>
      </c>
      <c r="D110" s="5">
        <f>sinepwm!$B$6*A110</f>
        <v>4.3750000000000004E-3</v>
      </c>
      <c r="E110" s="5">
        <f>sinepwm!$B$6*C110</f>
        <v>4.1584447017844656E-5</v>
      </c>
      <c r="F110" s="5">
        <f>sinepwm!$B$6-E110</f>
        <v>8.2219648822015774E-8</v>
      </c>
      <c r="G110" s="10">
        <f t="shared" si="9"/>
        <v>0.99802672842827167</v>
      </c>
      <c r="H110" s="5">
        <f t="shared" si="6"/>
        <v>4.1666666666666672E-5</v>
      </c>
      <c r="J110" s="14">
        <f>ROUND(E110/pwm!$D$2,0)+K110</f>
        <v>998</v>
      </c>
      <c r="K110" s="67">
        <f t="shared" si="7"/>
        <v>0</v>
      </c>
      <c r="L110" s="5">
        <f>pwm!$I$18*A110</f>
        <v>4.3750000000000004E-3</v>
      </c>
      <c r="M110" s="5">
        <f>pwm!$D$2*J110</f>
        <v>4.1583333333333339E-5</v>
      </c>
      <c r="N110" s="5">
        <f t="shared" si="11"/>
        <v>1.1136845113173259E-9</v>
      </c>
    </row>
    <row r="111" spans="1:16" x14ac:dyDescent="0.2">
      <c r="A111" s="1">
        <f t="shared" si="8"/>
        <v>106</v>
      </c>
      <c r="B111" s="1">
        <f t="shared" si="12"/>
        <v>95</v>
      </c>
      <c r="C111" s="3">
        <f>SIN(RADIANS(sinepwm!$B$15*B111))</f>
        <v>0.99691733373312796</v>
      </c>
      <c r="D111" s="5">
        <f>sinepwm!$B$6*A111</f>
        <v>4.4166666666666668E-3</v>
      </c>
      <c r="E111" s="5">
        <f>sinepwm!$B$6*C111</f>
        <v>4.1538222238880335E-5</v>
      </c>
      <c r="F111" s="5">
        <f>sinepwm!$B$6-E111</f>
        <v>1.2844442778633692E-7</v>
      </c>
      <c r="G111" s="10">
        <f t="shared" si="9"/>
        <v>0.99691733373312796</v>
      </c>
      <c r="H111" s="5">
        <f t="shared" si="6"/>
        <v>4.1666666666666672E-5</v>
      </c>
      <c r="J111" s="14">
        <f>ROUND(E111/pwm!$D$2,0)+K111</f>
        <v>997</v>
      </c>
      <c r="K111" s="67">
        <f t="shared" si="7"/>
        <v>0</v>
      </c>
      <c r="L111" s="5">
        <f>pwm!$I$18*A111</f>
        <v>4.4166666666666668E-3</v>
      </c>
      <c r="M111" s="5">
        <f>pwm!$D$2*J111</f>
        <v>4.1541666666666669E-5</v>
      </c>
      <c r="N111" s="5">
        <f t="shared" si="11"/>
        <v>-3.4444277863338794E-9</v>
      </c>
    </row>
    <row r="112" spans="1:16" x14ac:dyDescent="0.2">
      <c r="A112" s="1">
        <f t="shared" si="8"/>
        <v>107</v>
      </c>
      <c r="B112" s="1">
        <f t="shared" si="12"/>
        <v>94</v>
      </c>
      <c r="C112" s="3">
        <f>SIN(RADIANS(sinepwm!$B$15*B112))</f>
        <v>0.99556196460308</v>
      </c>
      <c r="D112" s="5">
        <f>sinepwm!$B$6*A112</f>
        <v>4.4583333333333341E-3</v>
      </c>
      <c r="E112" s="5">
        <f>sinepwm!$B$6*C112</f>
        <v>4.1481748525128339E-5</v>
      </c>
      <c r="F112" s="5">
        <f>sinepwm!$B$6-E112</f>
        <v>1.8491814153833282E-7</v>
      </c>
      <c r="G112" s="10">
        <f t="shared" si="9"/>
        <v>0.99556196460308</v>
      </c>
      <c r="H112" s="5">
        <f t="shared" si="6"/>
        <v>4.1666666666666672E-5</v>
      </c>
      <c r="J112" s="14">
        <f>ROUND(E112/pwm!$D$2,0)+K112</f>
        <v>996</v>
      </c>
      <c r="K112" s="67">
        <f t="shared" si="7"/>
        <v>0</v>
      </c>
      <c r="L112" s="5">
        <f>pwm!$I$18*A112</f>
        <v>4.4583333333333341E-3</v>
      </c>
      <c r="M112" s="5">
        <f>pwm!$D$2*J112</f>
        <v>4.1500000000000006E-5</v>
      </c>
      <c r="N112" s="5">
        <f t="shared" si="11"/>
        <v>-1.8251474871666619E-8</v>
      </c>
    </row>
    <row r="113" spans="1:14" x14ac:dyDescent="0.2">
      <c r="A113" s="1">
        <f t="shared" si="8"/>
        <v>108</v>
      </c>
      <c r="B113" s="1">
        <f t="shared" si="12"/>
        <v>93</v>
      </c>
      <c r="C113" s="3">
        <f>SIN(RADIANS(sinepwm!$B$15*B113))</f>
        <v>0.99396095545517971</v>
      </c>
      <c r="D113" s="5">
        <f>sinepwm!$B$6*A113</f>
        <v>4.5000000000000005E-3</v>
      </c>
      <c r="E113" s="5">
        <f>sinepwm!$B$6*C113</f>
        <v>4.1415039810632495E-5</v>
      </c>
      <c r="F113" s="5">
        <f>sinepwm!$B$6-E113</f>
        <v>2.5162685603417721E-7</v>
      </c>
      <c r="G113" s="10">
        <f t="shared" si="9"/>
        <v>0.99396095545517971</v>
      </c>
      <c r="H113" s="5">
        <f t="shared" si="6"/>
        <v>4.1666666666666672E-5</v>
      </c>
      <c r="J113" s="14">
        <f>ROUND(E113/pwm!$D$2,0)+K113</f>
        <v>994</v>
      </c>
      <c r="K113" s="67">
        <f t="shared" si="7"/>
        <v>0</v>
      </c>
      <c r="L113" s="5">
        <f>pwm!$I$18*A113</f>
        <v>4.5000000000000005E-3</v>
      </c>
      <c r="M113" s="5">
        <f>pwm!$D$2*J113</f>
        <v>4.1416666666666666E-5</v>
      </c>
      <c r="N113" s="5">
        <f t="shared" si="11"/>
        <v>-1.6268560341711345E-9</v>
      </c>
    </row>
    <row r="114" spans="1:14" x14ac:dyDescent="0.2">
      <c r="A114" s="1">
        <f t="shared" si="8"/>
        <v>109</v>
      </c>
      <c r="B114" s="1">
        <f t="shared" si="12"/>
        <v>92</v>
      </c>
      <c r="C114" s="3">
        <f>SIN(RADIANS(sinepwm!$B$15*B114))</f>
        <v>0.99211470131447788</v>
      </c>
      <c r="D114" s="5">
        <f>sinepwm!$B$6*A114</f>
        <v>4.5416666666666669E-3</v>
      </c>
      <c r="E114" s="5">
        <f>sinepwm!$B$6*C114</f>
        <v>4.1338112554769917E-5</v>
      </c>
      <c r="F114" s="5">
        <f>sinepwm!$B$6-E114</f>
        <v>3.2855411189675526E-7</v>
      </c>
      <c r="G114" s="10">
        <f t="shared" si="9"/>
        <v>0.99211470131447788</v>
      </c>
      <c r="H114" s="5">
        <f t="shared" si="6"/>
        <v>4.1666666666666672E-5</v>
      </c>
      <c r="J114" s="14">
        <f>ROUND(E114/pwm!$D$2,0)+K114</f>
        <v>992</v>
      </c>
      <c r="K114" s="67">
        <f t="shared" si="7"/>
        <v>0</v>
      </c>
      <c r="L114" s="5">
        <f>pwm!$I$18*A114</f>
        <v>4.5416666666666669E-3</v>
      </c>
      <c r="M114" s="5">
        <f>pwm!$D$2*J114</f>
        <v>4.1333333333333333E-5</v>
      </c>
      <c r="N114" s="5">
        <f t="shared" si="11"/>
        <v>4.7792214365839159E-9</v>
      </c>
    </row>
    <row r="115" spans="1:14" x14ac:dyDescent="0.2">
      <c r="A115" s="1">
        <f t="shared" si="8"/>
        <v>110</v>
      </c>
      <c r="B115" s="1">
        <f t="shared" si="12"/>
        <v>91</v>
      </c>
      <c r="C115" s="3">
        <f>SIN(RADIANS(sinepwm!$B$15*B115))</f>
        <v>0.99002365771655754</v>
      </c>
      <c r="D115" s="5">
        <f>sinepwm!$B$6*A115</f>
        <v>4.5833333333333342E-3</v>
      </c>
      <c r="E115" s="5">
        <f>sinepwm!$B$6*C115</f>
        <v>4.1250985738189906E-5</v>
      </c>
      <c r="F115" s="5">
        <f>sinepwm!$B$6-E115</f>
        <v>4.1568092847676642E-7</v>
      </c>
      <c r="G115" s="10">
        <f t="shared" si="9"/>
        <v>0.99002365771655765</v>
      </c>
      <c r="H115" s="5">
        <f t="shared" si="6"/>
        <v>4.1666666666666672E-5</v>
      </c>
      <c r="J115" s="14">
        <f>ROUND(E115/pwm!$D$2,0)+K115</f>
        <v>990</v>
      </c>
      <c r="K115" s="67">
        <f t="shared" si="7"/>
        <v>0</v>
      </c>
      <c r="L115" s="5">
        <f>pwm!$I$18*A115</f>
        <v>4.5833333333333342E-3</v>
      </c>
      <c r="M115" s="5">
        <f>pwm!$D$2*J115</f>
        <v>4.125E-5</v>
      </c>
      <c r="N115" s="5">
        <f t="shared" si="11"/>
        <v>9.8573818990585439E-10</v>
      </c>
    </row>
    <row r="116" spans="1:14" x14ac:dyDescent="0.2">
      <c r="A116" s="1">
        <f t="shared" si="8"/>
        <v>111</v>
      </c>
      <c r="B116" s="1">
        <f t="shared" si="12"/>
        <v>90</v>
      </c>
      <c r="C116" s="3">
        <f>SIN(RADIANS(sinepwm!$B$15*B116))</f>
        <v>0.98768834059513777</v>
      </c>
      <c r="D116" s="5">
        <f>sinepwm!$B$6*A116</f>
        <v>4.6250000000000006E-3</v>
      </c>
      <c r="E116" s="5">
        <f>sinepwm!$B$6*C116</f>
        <v>4.1153680858130743E-5</v>
      </c>
      <c r="F116" s="5">
        <f>sinepwm!$B$6-E116</f>
        <v>5.1298580853592895E-7</v>
      </c>
      <c r="G116" s="10">
        <f t="shared" si="9"/>
        <v>0.98768834059513766</v>
      </c>
      <c r="H116" s="5">
        <f t="shared" si="6"/>
        <v>4.1666666666666672E-5</v>
      </c>
      <c r="J116" s="14">
        <f>ROUND(E116/pwm!$D$2,0)+K116</f>
        <v>988</v>
      </c>
      <c r="K116" s="67">
        <f t="shared" si="7"/>
        <v>0</v>
      </c>
      <c r="L116" s="5">
        <f>pwm!$I$18*A116</f>
        <v>4.6250000000000006E-3</v>
      </c>
      <c r="M116" s="5">
        <f>pwm!$D$2*J116</f>
        <v>4.1166666666666667E-5</v>
      </c>
      <c r="N116" s="5">
        <f t="shared" si="11"/>
        <v>-1.2985808535923569E-8</v>
      </c>
    </row>
    <row r="117" spans="1:14" x14ac:dyDescent="0.2">
      <c r="A117" s="1">
        <f t="shared" si="8"/>
        <v>112</v>
      </c>
      <c r="B117" s="1">
        <f t="shared" si="12"/>
        <v>89</v>
      </c>
      <c r="C117" s="3">
        <f>SIN(RADIANS(sinepwm!$B$15*B117))</f>
        <v>0.98510932615477398</v>
      </c>
      <c r="D117" s="5">
        <f>sinepwm!$B$6*A117</f>
        <v>4.6666666666666671E-3</v>
      </c>
      <c r="E117" s="5">
        <f>sinepwm!$B$6*C117</f>
        <v>4.1046221923115585E-5</v>
      </c>
      <c r="F117" s="5">
        <f>sinepwm!$B$6-E117</f>
        <v>6.2044474355108664E-7</v>
      </c>
      <c r="G117" s="10">
        <f t="shared" si="9"/>
        <v>0.98510932615477387</v>
      </c>
      <c r="H117" s="5">
        <f t="shared" si="6"/>
        <v>4.1666666666666672E-5</v>
      </c>
      <c r="J117" s="14">
        <f>ROUND(E117/pwm!$D$2,0)+K117</f>
        <v>985</v>
      </c>
      <c r="K117" s="67">
        <f t="shared" si="7"/>
        <v>0</v>
      </c>
      <c r="L117" s="5">
        <f>pwm!$I$18*A117</f>
        <v>4.6666666666666671E-3</v>
      </c>
      <c r="M117" s="5">
        <f>pwm!$D$2*J117</f>
        <v>4.104166666666667E-5</v>
      </c>
      <c r="N117" s="5">
        <f t="shared" si="11"/>
        <v>4.5552564489150004E-9</v>
      </c>
    </row>
    <row r="118" spans="1:14" x14ac:dyDescent="0.2">
      <c r="A118" s="1">
        <f t="shared" si="8"/>
        <v>113</v>
      </c>
      <c r="B118" s="1">
        <f t="shared" si="12"/>
        <v>88</v>
      </c>
      <c r="C118" s="3">
        <f>SIN(RADIANS(sinepwm!$B$15*B118))</f>
        <v>0.98228725072868872</v>
      </c>
      <c r="D118" s="5">
        <f>sinepwm!$B$6*A118</f>
        <v>4.7083333333333343E-3</v>
      </c>
      <c r="E118" s="5">
        <f>sinepwm!$B$6*C118</f>
        <v>4.0928635447028701E-5</v>
      </c>
      <c r="F118" s="5">
        <f>sinepwm!$B$6-E118</f>
        <v>7.3803121963797105E-7</v>
      </c>
      <c r="G118" s="10">
        <f t="shared" si="9"/>
        <v>0.98228725072868872</v>
      </c>
      <c r="H118" s="5">
        <f t="shared" si="6"/>
        <v>4.1666666666666672E-5</v>
      </c>
      <c r="J118" s="14">
        <f>ROUND(E118/pwm!$D$2,0)+K118</f>
        <v>982</v>
      </c>
      <c r="K118" s="67">
        <f t="shared" si="7"/>
        <v>0</v>
      </c>
      <c r="L118" s="5">
        <f>pwm!$I$18*A118</f>
        <v>4.7083333333333343E-3</v>
      </c>
      <c r="M118" s="5">
        <f>pwm!$D$2*J118</f>
        <v>4.0916666666666667E-5</v>
      </c>
      <c r="N118" s="5">
        <f t="shared" si="11"/>
        <v>1.1968780362033623E-8</v>
      </c>
    </row>
    <row r="119" spans="1:14" x14ac:dyDescent="0.2">
      <c r="A119" s="1">
        <f t="shared" si="8"/>
        <v>114</v>
      </c>
      <c r="B119" s="1">
        <f t="shared" si="12"/>
        <v>87</v>
      </c>
      <c r="C119" s="3">
        <f>SIN(RADIANS(sinepwm!$B$15*B119))</f>
        <v>0.97922281062176586</v>
      </c>
      <c r="D119" s="5">
        <f>sinepwm!$B$6*A119</f>
        <v>4.7500000000000007E-3</v>
      </c>
      <c r="E119" s="5">
        <f>sinepwm!$B$6*C119</f>
        <v>4.0800950442573584E-5</v>
      </c>
      <c r="F119" s="5">
        <f>sinepwm!$B$6-E119</f>
        <v>8.6571622409308766E-7</v>
      </c>
      <c r="G119" s="10">
        <f t="shared" si="9"/>
        <v>0.97922281062176586</v>
      </c>
      <c r="H119" s="5">
        <f t="shared" si="6"/>
        <v>4.1666666666666672E-5</v>
      </c>
      <c r="J119" s="14">
        <f>ROUND(E119/pwm!$D$2,0)+K119</f>
        <v>979</v>
      </c>
      <c r="K119" s="67">
        <f t="shared" si="7"/>
        <v>0</v>
      </c>
      <c r="L119" s="5">
        <f>pwm!$I$18*A119</f>
        <v>4.7500000000000007E-3</v>
      </c>
      <c r="M119" s="5">
        <f>pwm!$D$2*J119</f>
        <v>4.0791666666666671E-5</v>
      </c>
      <c r="N119" s="5">
        <f t="shared" si="11"/>
        <v>9.2837759069132764E-9</v>
      </c>
    </row>
    <row r="120" spans="1:14" x14ac:dyDescent="0.2">
      <c r="A120" s="1">
        <f t="shared" si="8"/>
        <v>115</v>
      </c>
      <c r="B120" s="1">
        <f t="shared" si="12"/>
        <v>86</v>
      </c>
      <c r="C120" s="3">
        <f>SIN(RADIANS(sinepwm!$B$15*B120))</f>
        <v>0.97591676193874743</v>
      </c>
      <c r="D120" s="5">
        <f>sinepwm!$B$6*A120</f>
        <v>4.7916666666666672E-3</v>
      </c>
      <c r="E120" s="5">
        <f>sinepwm!$B$6*C120</f>
        <v>4.0663198414114484E-5</v>
      </c>
      <c r="F120" s="5">
        <f>sinepwm!$B$6-E120</f>
        <v>1.0034682525521878E-6</v>
      </c>
      <c r="G120" s="10">
        <f t="shared" si="9"/>
        <v>0.97591676193874755</v>
      </c>
      <c r="H120" s="5">
        <f t="shared" si="6"/>
        <v>4.1666666666666672E-5</v>
      </c>
      <c r="J120" s="14">
        <f>ROUND(E120/pwm!$D$2,0)+K120</f>
        <v>976</v>
      </c>
      <c r="K120" s="67">
        <f t="shared" si="7"/>
        <v>0</v>
      </c>
      <c r="L120" s="5">
        <f>pwm!$I$18*A120</f>
        <v>4.7916666666666672E-3</v>
      </c>
      <c r="M120" s="5">
        <f>pwm!$D$2*J120</f>
        <v>4.0666666666666668E-5</v>
      </c>
      <c r="N120" s="5">
        <f t="shared" si="11"/>
        <v>-3.4682525521838249E-9</v>
      </c>
    </row>
    <row r="121" spans="1:14" x14ac:dyDescent="0.2">
      <c r="A121" s="1">
        <f t="shared" si="8"/>
        <v>116</v>
      </c>
      <c r="B121" s="1">
        <f t="shared" si="12"/>
        <v>85</v>
      </c>
      <c r="C121" s="3">
        <f>SIN(RADIANS(sinepwm!$B$15*B121))</f>
        <v>0.97236992039767667</v>
      </c>
      <c r="D121" s="5">
        <f>sinepwm!$B$6*A121</f>
        <v>4.8333333333333336E-3</v>
      </c>
      <c r="E121" s="5">
        <f>sinepwm!$B$6*C121</f>
        <v>4.0515413349903202E-5</v>
      </c>
      <c r="F121" s="5">
        <f>sinepwm!$B$6-E121</f>
        <v>1.1512533167634697E-6</v>
      </c>
      <c r="G121" s="10">
        <f t="shared" si="9"/>
        <v>0.97236992039767678</v>
      </c>
      <c r="H121" s="5">
        <f t="shared" si="6"/>
        <v>4.1666666666666672E-5</v>
      </c>
      <c r="J121" s="14">
        <f>ROUND(E121/pwm!$D$2,0)+K121</f>
        <v>972</v>
      </c>
      <c r="K121" s="67">
        <f t="shared" si="7"/>
        <v>0</v>
      </c>
      <c r="L121" s="5">
        <f>pwm!$I$18*A121</f>
        <v>4.8333333333333336E-3</v>
      </c>
      <c r="M121" s="5">
        <f>pwm!$D$2*J121</f>
        <v>4.0500000000000002E-5</v>
      </c>
      <c r="N121" s="5">
        <f t="shared" si="11"/>
        <v>1.5413349903200472E-8</v>
      </c>
    </row>
    <row r="122" spans="1:14" x14ac:dyDescent="0.2">
      <c r="A122" s="1">
        <f t="shared" si="8"/>
        <v>117</v>
      </c>
      <c r="B122" s="1">
        <f t="shared" si="12"/>
        <v>84</v>
      </c>
      <c r="C122" s="3">
        <f>SIN(RADIANS(sinepwm!$B$15*B122))</f>
        <v>0.96858316112863108</v>
      </c>
      <c r="D122" s="5">
        <f>sinepwm!$B$6*A122</f>
        <v>4.8750000000000009E-3</v>
      </c>
      <c r="E122" s="5">
        <f>sinepwm!$B$6*C122</f>
        <v>4.0357631713692966E-5</v>
      </c>
      <c r="F122" s="5">
        <f>sinepwm!$B$6-E122</f>
        <v>1.3090349529737061E-6</v>
      </c>
      <c r="G122" s="10">
        <f t="shared" si="9"/>
        <v>0.96858316112863108</v>
      </c>
      <c r="H122" s="5">
        <f t="shared" si="6"/>
        <v>4.1666666666666672E-5</v>
      </c>
      <c r="J122" s="14">
        <f>ROUND(E122/pwm!$D$2,0)+K122</f>
        <v>969</v>
      </c>
      <c r="K122" s="67">
        <f t="shared" si="7"/>
        <v>0</v>
      </c>
      <c r="L122" s="5">
        <f>pwm!$I$18*A122</f>
        <v>4.8750000000000009E-3</v>
      </c>
      <c r="M122" s="5">
        <f>pwm!$D$2*J122</f>
        <v>4.0375000000000006E-5</v>
      </c>
      <c r="N122" s="5">
        <f t="shared" si="11"/>
        <v>-1.7368286307039682E-8</v>
      </c>
    </row>
    <row r="123" spans="1:14" x14ac:dyDescent="0.2">
      <c r="A123" s="1">
        <f t="shared" si="8"/>
        <v>118</v>
      </c>
      <c r="B123" s="1">
        <f t="shared" si="12"/>
        <v>83</v>
      </c>
      <c r="C123" s="3">
        <f>SIN(RADIANS(sinepwm!$B$15*B123))</f>
        <v>0.96455741845779819</v>
      </c>
      <c r="D123" s="5">
        <f>sinepwm!$B$6*A123</f>
        <v>4.9166666666666673E-3</v>
      </c>
      <c r="E123" s="5">
        <f>sinepwm!$B$6*C123</f>
        <v>4.0189892435741596E-5</v>
      </c>
      <c r="F123" s="5">
        <f>sinepwm!$B$6-E123</f>
        <v>1.4767742309250759E-6</v>
      </c>
      <c r="G123" s="10">
        <f t="shared" si="9"/>
        <v>0.96455741845779819</v>
      </c>
      <c r="H123" s="5">
        <f t="shared" si="6"/>
        <v>4.1666666666666672E-5</v>
      </c>
      <c r="J123" s="14">
        <f>ROUND(E123/pwm!$D$2,0)+K123</f>
        <v>965</v>
      </c>
      <c r="K123" s="67">
        <f t="shared" si="7"/>
        <v>0</v>
      </c>
      <c r="L123" s="5">
        <f>pwm!$I$18*A123</f>
        <v>4.9166666666666673E-3</v>
      </c>
      <c r="M123" s="5">
        <f>pwm!$D$2*J123</f>
        <v>4.0208333333333333E-5</v>
      </c>
      <c r="N123" s="5">
        <f t="shared" si="11"/>
        <v>-1.8440897591736499E-8</v>
      </c>
    </row>
    <row r="124" spans="1:14" x14ac:dyDescent="0.2">
      <c r="A124" s="1">
        <f t="shared" si="8"/>
        <v>119</v>
      </c>
      <c r="B124" s="1">
        <f t="shared" si="12"/>
        <v>82</v>
      </c>
      <c r="C124" s="3">
        <f>SIN(RADIANS(sinepwm!$B$15*B124))</f>
        <v>0.96029368567694318</v>
      </c>
      <c r="D124" s="5">
        <f>sinepwm!$B$6*A124</f>
        <v>4.9583333333333337E-3</v>
      </c>
      <c r="E124" s="5">
        <f>sinepwm!$B$6*C124</f>
        <v>4.0012236903205971E-5</v>
      </c>
      <c r="F124" s="5">
        <f>sinepwm!$B$6-E124</f>
        <v>1.6544297634607007E-6</v>
      </c>
      <c r="G124" s="10">
        <f t="shared" si="9"/>
        <v>0.96029368567694318</v>
      </c>
      <c r="H124" s="5">
        <f t="shared" si="6"/>
        <v>4.1666666666666672E-5</v>
      </c>
      <c r="J124" s="14">
        <f>ROUND(E124/pwm!$D$2,0)+K124</f>
        <v>960</v>
      </c>
      <c r="K124" s="67">
        <f t="shared" si="7"/>
        <v>0</v>
      </c>
      <c r="L124" s="5">
        <f>pwm!$I$18*A124</f>
        <v>4.9583333333333337E-3</v>
      </c>
      <c r="M124" s="5">
        <f>pwm!$D$2*J124</f>
        <v>4.0000000000000003E-5</v>
      </c>
      <c r="N124" s="5">
        <f t="shared" si="11"/>
        <v>1.2236903205968129E-8</v>
      </c>
    </row>
    <row r="125" spans="1:14" x14ac:dyDescent="0.2">
      <c r="A125" s="1">
        <f t="shared" si="8"/>
        <v>120</v>
      </c>
      <c r="B125" s="1">
        <f t="shared" si="12"/>
        <v>81</v>
      </c>
      <c r="C125" s="3">
        <f>SIN(RADIANS(sinepwm!$B$15*B125))</f>
        <v>0.95579301479833012</v>
      </c>
      <c r="D125" s="5">
        <f>sinepwm!$B$6*A125</f>
        <v>5.000000000000001E-3</v>
      </c>
      <c r="E125" s="5">
        <f>sinepwm!$B$6*C125</f>
        <v>3.9824708949930429E-5</v>
      </c>
      <c r="F125" s="5">
        <f>sinepwm!$B$6-E125</f>
        <v>1.8419577167362434E-6</v>
      </c>
      <c r="G125" s="10">
        <f t="shared" si="9"/>
        <v>0.95579301479833012</v>
      </c>
      <c r="H125" s="5">
        <f t="shared" si="6"/>
        <v>4.1666666666666672E-5</v>
      </c>
      <c r="J125" s="14">
        <f>ROUND(E125/pwm!$D$2,0)+K125</f>
        <v>956</v>
      </c>
      <c r="K125" s="67">
        <f t="shared" si="7"/>
        <v>0</v>
      </c>
      <c r="L125" s="5">
        <f>pwm!$I$18*A125</f>
        <v>5.000000000000001E-3</v>
      </c>
      <c r="M125" s="5">
        <f>pwm!$D$2*J125</f>
        <v>3.9833333333333337E-5</v>
      </c>
      <c r="N125" s="5">
        <f t="shared" si="11"/>
        <v>-8.6243834029084247E-9</v>
      </c>
    </row>
    <row r="126" spans="1:14" x14ac:dyDescent="0.2">
      <c r="A126" s="1">
        <f t="shared" si="8"/>
        <v>121</v>
      </c>
      <c r="B126" s="1">
        <f t="shared" si="12"/>
        <v>80</v>
      </c>
      <c r="C126" s="3">
        <f>SIN(RADIANS(sinepwm!$B$15*B126))</f>
        <v>0.95105651629515364</v>
      </c>
      <c r="D126" s="5">
        <f>sinepwm!$B$6*A126</f>
        <v>5.0416666666666674E-3</v>
      </c>
      <c r="E126" s="5">
        <f>sinepwm!$B$6*C126</f>
        <v>3.9627354845631406E-5</v>
      </c>
      <c r="F126" s="5">
        <f>sinepwm!$B$6-E126</f>
        <v>2.0393118210352659E-6</v>
      </c>
      <c r="G126" s="10">
        <f t="shared" si="9"/>
        <v>0.95105651629515364</v>
      </c>
      <c r="H126" s="5">
        <f t="shared" si="6"/>
        <v>4.1666666666666672E-5</v>
      </c>
      <c r="J126" s="14">
        <f>ROUND(E126/pwm!$D$2,0)+K126</f>
        <v>951</v>
      </c>
      <c r="K126" s="67">
        <f t="shared" si="7"/>
        <v>0</v>
      </c>
      <c r="L126" s="5">
        <f>pwm!$I$18*A126</f>
        <v>5.0416666666666674E-3</v>
      </c>
      <c r="M126" s="5">
        <f>pwm!$D$2*J126</f>
        <v>3.9625000000000001E-5</v>
      </c>
      <c r="N126" s="5">
        <f t="shared" si="11"/>
        <v>2.3548456314052162E-9</v>
      </c>
    </row>
    <row r="127" spans="1:14" x14ac:dyDescent="0.2">
      <c r="A127" s="1">
        <f t="shared" si="8"/>
        <v>122</v>
      </c>
      <c r="B127" s="1">
        <f t="shared" si="12"/>
        <v>79</v>
      </c>
      <c r="C127" s="3">
        <f>SIN(RADIANS(sinepwm!$B$15*B127))</f>
        <v>0.9460853588275453</v>
      </c>
      <c r="D127" s="5">
        <f>sinepwm!$B$6*A127</f>
        <v>5.0833333333333338E-3</v>
      </c>
      <c r="E127" s="5">
        <f>sinepwm!$B$6*C127</f>
        <v>3.9420223284481059E-5</v>
      </c>
      <c r="F127" s="5">
        <f>sinepwm!$B$6-E127</f>
        <v>2.2464433821856131E-6</v>
      </c>
      <c r="G127" s="10">
        <f t="shared" si="9"/>
        <v>0.9460853588275453</v>
      </c>
      <c r="H127" s="5">
        <f t="shared" si="6"/>
        <v>4.1666666666666672E-5</v>
      </c>
      <c r="J127" s="14">
        <f>ROUND(E127/pwm!$D$2,0)+K127</f>
        <v>946</v>
      </c>
      <c r="K127" s="67">
        <f t="shared" si="7"/>
        <v>0</v>
      </c>
      <c r="L127" s="5">
        <f>pwm!$I$18*A127</f>
        <v>5.0833333333333338E-3</v>
      </c>
      <c r="M127" s="5">
        <f>pwm!$D$2*J127</f>
        <v>3.9416666666666672E-5</v>
      </c>
      <c r="N127" s="5">
        <f t="shared" si="11"/>
        <v>3.5566178143873681E-9</v>
      </c>
    </row>
    <row r="128" spans="1:14" x14ac:dyDescent="0.2">
      <c r="A128" s="1">
        <f t="shared" si="8"/>
        <v>123</v>
      </c>
      <c r="B128" s="1">
        <f t="shared" si="12"/>
        <v>78</v>
      </c>
      <c r="C128" s="3">
        <f>SIN(RADIANS(sinepwm!$B$15*B128))</f>
        <v>0.94088076895422557</v>
      </c>
      <c r="D128" s="5">
        <f>sinepwm!$B$6*A128</f>
        <v>5.1250000000000011E-3</v>
      </c>
      <c r="E128" s="5">
        <f>sinepwm!$B$6*C128</f>
        <v>3.920336537309274E-5</v>
      </c>
      <c r="F128" s="5">
        <f>sinepwm!$B$6-E128</f>
        <v>2.4633012935739319E-6</v>
      </c>
      <c r="G128" s="10">
        <f t="shared" si="9"/>
        <v>0.94088076895422568</v>
      </c>
      <c r="H128" s="5">
        <f t="shared" si="6"/>
        <v>4.1666666666666672E-5</v>
      </c>
      <c r="J128" s="14">
        <f>ROUND(E128/pwm!$D$2,0)+K128</f>
        <v>941</v>
      </c>
      <c r="K128" s="67">
        <f t="shared" si="7"/>
        <v>0</v>
      </c>
      <c r="L128" s="5">
        <f>pwm!$I$18*A128</f>
        <v>5.1250000000000011E-3</v>
      </c>
      <c r="M128" s="5">
        <f>pwm!$D$2*J128</f>
        <v>3.9208333333333335E-5</v>
      </c>
      <c r="N128" s="5">
        <f t="shared" si="11"/>
        <v>-4.9679602405952442E-9</v>
      </c>
    </row>
    <row r="129" spans="1:14" x14ac:dyDescent="0.2">
      <c r="A129" s="14">
        <f t="shared" si="8"/>
        <v>124</v>
      </c>
      <c r="B129" s="14">
        <f t="shared" si="12"/>
        <v>77</v>
      </c>
      <c r="C129" s="15">
        <f>SIN(RADIANS(sinepwm!$B$15*B129))</f>
        <v>0.93544403082986738</v>
      </c>
      <c r="D129" s="9">
        <f>sinepwm!$B$6*A129</f>
        <v>5.1666666666666675E-3</v>
      </c>
      <c r="E129" s="9">
        <f>sinepwm!$B$6*C129</f>
        <v>3.8976834617911147E-5</v>
      </c>
      <c r="F129" s="9">
        <f>sinepwm!$B$6-E129</f>
        <v>2.6898320487555249E-6</v>
      </c>
      <c r="G129" s="16">
        <f t="shared" si="9"/>
        <v>0.93544403082986738</v>
      </c>
      <c r="H129" s="9">
        <f t="shared" si="6"/>
        <v>4.1666666666666672E-5</v>
      </c>
      <c r="I129" s="17"/>
      <c r="J129" s="14">
        <f>ROUND(E129/pwm!$D$2,0)+K129</f>
        <v>935</v>
      </c>
      <c r="K129" s="67">
        <f t="shared" si="7"/>
        <v>0</v>
      </c>
      <c r="L129" s="5">
        <f>pwm!$I$18*A129</f>
        <v>5.1666666666666675E-3</v>
      </c>
      <c r="M129" s="5">
        <f>pwm!$D$2*J129</f>
        <v>3.8958333333333336E-5</v>
      </c>
      <c r="N129" s="9">
        <f t="shared" si="11"/>
        <v>1.8501284577811055E-8</v>
      </c>
    </row>
    <row r="130" spans="1:14" x14ac:dyDescent="0.2">
      <c r="A130" s="1">
        <f t="shared" si="8"/>
        <v>125</v>
      </c>
      <c r="B130" s="1">
        <f t="shared" si="12"/>
        <v>76</v>
      </c>
      <c r="C130" s="3">
        <f>SIN(RADIANS(sinepwm!$B$15*B130))</f>
        <v>0.92977648588825146</v>
      </c>
      <c r="D130" s="5">
        <f>sinepwm!$B$6*A130</f>
        <v>5.2083333333333339E-3</v>
      </c>
      <c r="E130" s="9">
        <f>sinepwm!$B$6*C130</f>
        <v>3.8740686912010479E-5</v>
      </c>
      <c r="F130" s="9">
        <f>sinepwm!$B$6-E130</f>
        <v>2.9259797546561927E-6</v>
      </c>
      <c r="G130" s="10">
        <f t="shared" si="9"/>
        <v>0.92977648588825135</v>
      </c>
      <c r="H130" s="9">
        <f t="shared" si="6"/>
        <v>4.1666666666666672E-5</v>
      </c>
      <c r="J130" s="14">
        <f>ROUND(E130/pwm!$D$2,0)+K130</f>
        <v>930</v>
      </c>
      <c r="K130" s="67">
        <f t="shared" si="7"/>
        <v>0</v>
      </c>
      <c r="L130" s="5">
        <f>pwm!$I$18*A130</f>
        <v>5.2083333333333339E-3</v>
      </c>
      <c r="M130" s="5">
        <f>pwm!$D$2*J130</f>
        <v>3.875E-5</v>
      </c>
      <c r="N130" s="5">
        <f t="shared" si="11"/>
        <v>-9.3130879895206146E-9</v>
      </c>
    </row>
    <row r="131" spans="1:14" x14ac:dyDescent="0.2">
      <c r="A131" s="1">
        <f t="shared" si="8"/>
        <v>126</v>
      </c>
      <c r="B131" s="1">
        <f t="shared" si="12"/>
        <v>75</v>
      </c>
      <c r="C131" s="3">
        <f>SIN(RADIANS(sinepwm!$B$15*B131))</f>
        <v>0.92387953251128685</v>
      </c>
      <c r="D131" s="5">
        <f>sinepwm!$B$6*A131</f>
        <v>5.2500000000000003E-3</v>
      </c>
      <c r="E131" s="9">
        <f>sinepwm!$B$6*C131</f>
        <v>3.8494980521303624E-5</v>
      </c>
      <c r="F131" s="9">
        <f>sinepwm!$B$6-E131</f>
        <v>3.1716861453630482E-6</v>
      </c>
      <c r="G131" s="10">
        <f t="shared" si="9"/>
        <v>0.92387953251128685</v>
      </c>
      <c r="H131" s="9">
        <f t="shared" ref="H131:H170" si="13">E131+F131</f>
        <v>4.1666666666666672E-5</v>
      </c>
      <c r="J131" s="14">
        <f>ROUND(E131/pwm!$D$2,0)+K131</f>
        <v>924</v>
      </c>
      <c r="K131" s="67">
        <f t="shared" si="7"/>
        <v>0</v>
      </c>
      <c r="L131" s="5">
        <f>pwm!$I$18*A131</f>
        <v>5.2500000000000003E-3</v>
      </c>
      <c r="M131" s="5">
        <f>pwm!$D$2*J131</f>
        <v>3.8500000000000001E-5</v>
      </c>
      <c r="N131" s="5">
        <f t="shared" si="11"/>
        <v>-5.0194786963767956E-9</v>
      </c>
    </row>
    <row r="132" spans="1:14" x14ac:dyDescent="0.2">
      <c r="A132" s="1">
        <f t="shared" si="8"/>
        <v>127</v>
      </c>
      <c r="B132" s="1">
        <f t="shared" si="12"/>
        <v>74</v>
      </c>
      <c r="C132" s="3">
        <f>SIN(RADIANS(sinepwm!$B$15*B132))</f>
        <v>0.91775462568398114</v>
      </c>
      <c r="D132" s="5">
        <f>sinepwm!$B$6*A132</f>
        <v>5.2916666666666676E-3</v>
      </c>
      <c r="E132" s="9">
        <f>sinepwm!$B$6*C132</f>
        <v>3.8239776070165885E-5</v>
      </c>
      <c r="F132" s="9">
        <f>sinepwm!$B$6-E132</f>
        <v>3.4268905965007866E-6</v>
      </c>
      <c r="G132" s="10">
        <f t="shared" si="9"/>
        <v>0.91775462568398114</v>
      </c>
      <c r="H132" s="9">
        <f t="shared" si="13"/>
        <v>4.1666666666666672E-5</v>
      </c>
      <c r="J132" s="14">
        <f>ROUND(E132/pwm!$D$2,0)+K132</f>
        <v>918</v>
      </c>
      <c r="K132" s="67">
        <f t="shared" si="7"/>
        <v>0</v>
      </c>
      <c r="L132" s="5">
        <f>pwm!$I$18*A132</f>
        <v>5.2916666666666676E-3</v>
      </c>
      <c r="M132" s="5">
        <f>pwm!$D$2*J132</f>
        <v>3.8250000000000001E-5</v>
      </c>
      <c r="N132" s="5">
        <f t="shared" si="11"/>
        <v>-1.0223929834115913E-8</v>
      </c>
    </row>
    <row r="133" spans="1:14" x14ac:dyDescent="0.2">
      <c r="A133" s="1">
        <f t="shared" si="8"/>
        <v>128</v>
      </c>
      <c r="B133" s="1">
        <f t="shared" si="12"/>
        <v>73</v>
      </c>
      <c r="C133" s="3">
        <f>SIN(RADIANS(sinepwm!$B$15*B133))</f>
        <v>0.91140327663544529</v>
      </c>
      <c r="D133" s="5">
        <f>sinepwm!$B$6*A133</f>
        <v>5.333333333333334E-3</v>
      </c>
      <c r="E133" s="9">
        <f>sinepwm!$B$6*C133</f>
        <v>3.7975136526476893E-5</v>
      </c>
      <c r="F133" s="9">
        <f>sinepwm!$B$6-E133</f>
        <v>3.6915301401897792E-6</v>
      </c>
      <c r="G133" s="10">
        <f t="shared" si="9"/>
        <v>0.91140327663544529</v>
      </c>
      <c r="H133" s="9">
        <f t="shared" si="13"/>
        <v>4.1666666666666672E-5</v>
      </c>
      <c r="J133" s="14">
        <f>ROUND(E133/pwm!$D$2,0)+K133</f>
        <v>911</v>
      </c>
      <c r="K133" s="67">
        <f t="shared" si="7"/>
        <v>0</v>
      </c>
      <c r="L133" s="5">
        <f>pwm!$I$18*A133</f>
        <v>5.333333333333334E-3</v>
      </c>
      <c r="M133" s="5">
        <f>pwm!$D$2*J133</f>
        <v>3.7958333333333339E-5</v>
      </c>
      <c r="N133" s="5">
        <f t="shared" si="11"/>
        <v>1.6803193143553907E-8</v>
      </c>
    </row>
    <row r="134" spans="1:14" x14ac:dyDescent="0.2">
      <c r="A134" s="1">
        <f t="shared" si="8"/>
        <v>129</v>
      </c>
      <c r="B134" s="1">
        <f t="shared" si="12"/>
        <v>72</v>
      </c>
      <c r="C134" s="3">
        <f>SIN(RADIANS(sinepwm!$B$15*B134))</f>
        <v>0.90482705246601958</v>
      </c>
      <c r="D134" s="5">
        <f>sinepwm!$B$6*A134</f>
        <v>5.3750000000000004E-3</v>
      </c>
      <c r="E134" s="9">
        <f>sinepwm!$B$6*C134</f>
        <v>3.7701127186084151E-5</v>
      </c>
      <c r="F134" s="9">
        <f>sinepwm!$B$6-E134</f>
        <v>3.9655394805825211E-6</v>
      </c>
      <c r="G134" s="10">
        <f t="shared" si="9"/>
        <v>0.90482705246601947</v>
      </c>
      <c r="H134" s="9">
        <f t="shared" si="13"/>
        <v>4.1666666666666672E-5</v>
      </c>
      <c r="J134" s="14">
        <f>ROUND(E134/pwm!$D$2,0)+K134</f>
        <v>905</v>
      </c>
      <c r="K134" s="67">
        <f t="shared" ref="K134:K197" si="14">$K$3*C134</f>
        <v>0</v>
      </c>
      <c r="L134" s="5">
        <f>pwm!$I$18*A134</f>
        <v>5.3750000000000004E-3</v>
      </c>
      <c r="M134" s="5">
        <f>pwm!$D$2*J134</f>
        <v>3.7708333333333333E-5</v>
      </c>
      <c r="N134" s="5">
        <f t="shared" si="11"/>
        <v>-7.2061472491819216E-9</v>
      </c>
    </row>
    <row r="135" spans="1:14" x14ac:dyDescent="0.2">
      <c r="A135" s="1">
        <f t="shared" ref="A135:A198" si="15">A134+1</f>
        <v>130</v>
      </c>
      <c r="B135" s="1">
        <f t="shared" si="12"/>
        <v>71</v>
      </c>
      <c r="C135" s="3">
        <f>SIN(RADIANS(sinepwm!$B$15*B135))</f>
        <v>0.89802757576061576</v>
      </c>
      <c r="D135" s="5">
        <f>sinepwm!$B$6*A135</f>
        <v>5.4166666666666677E-3</v>
      </c>
      <c r="E135" s="9">
        <f>sinepwm!$B$6*C135</f>
        <v>3.7417815656692325E-5</v>
      </c>
      <c r="F135" s="9">
        <f>sinepwm!$B$6-E135</f>
        <v>4.2488510099743468E-6</v>
      </c>
      <c r="G135" s="10">
        <f t="shared" ref="G135:G170" si="16">E135/H135</f>
        <v>0.89802757576061565</v>
      </c>
      <c r="H135" s="9">
        <f t="shared" si="13"/>
        <v>4.1666666666666672E-5</v>
      </c>
      <c r="J135" s="14">
        <f>ROUND(E135/pwm!$D$2,0)+K135</f>
        <v>898</v>
      </c>
      <c r="K135" s="67">
        <f t="shared" si="14"/>
        <v>0</v>
      </c>
      <c r="L135" s="5">
        <f>pwm!$I$18*A135</f>
        <v>5.4166666666666677E-3</v>
      </c>
      <c r="M135" s="5">
        <f>pwm!$D$2*J135</f>
        <v>3.741666666666667E-5</v>
      </c>
      <c r="N135" s="5">
        <f t="shared" si="11"/>
        <v>1.1489900256548505E-9</v>
      </c>
    </row>
    <row r="136" spans="1:14" x14ac:dyDescent="0.2">
      <c r="A136" s="1">
        <f t="shared" si="15"/>
        <v>131</v>
      </c>
      <c r="B136" s="1">
        <f t="shared" si="12"/>
        <v>70</v>
      </c>
      <c r="C136" s="3">
        <f>SIN(RADIANS(sinepwm!$B$15*B136))</f>
        <v>0.8910065241883679</v>
      </c>
      <c r="D136" s="5">
        <f>sinepwm!$B$6*A136</f>
        <v>5.4583333333333341E-3</v>
      </c>
      <c r="E136" s="9">
        <f>sinepwm!$B$6*C136</f>
        <v>3.7125271841181999E-5</v>
      </c>
      <c r="F136" s="9">
        <f>sinepwm!$B$6-E136</f>
        <v>4.5413948254846735E-6</v>
      </c>
      <c r="G136" s="10">
        <f t="shared" si="16"/>
        <v>0.8910065241883679</v>
      </c>
      <c r="H136" s="9">
        <f t="shared" si="13"/>
        <v>4.1666666666666672E-5</v>
      </c>
      <c r="J136" s="14">
        <f>ROUND(E136/pwm!$D$2,0)+K136</f>
        <v>891</v>
      </c>
      <c r="K136" s="67">
        <f t="shared" si="14"/>
        <v>0</v>
      </c>
      <c r="L136" s="5">
        <f>pwm!$I$18*A136</f>
        <v>5.4583333333333341E-3</v>
      </c>
      <c r="M136" s="5">
        <f>pwm!$D$2*J136</f>
        <v>3.7125000000000001E-5</v>
      </c>
      <c r="N136" s="5">
        <f t="shared" ref="N136:N170" si="17">E136-M136</f>
        <v>2.7184118199735999E-10</v>
      </c>
    </row>
    <row r="137" spans="1:14" x14ac:dyDescent="0.2">
      <c r="A137" s="1">
        <f t="shared" si="15"/>
        <v>132</v>
      </c>
      <c r="B137" s="1">
        <f t="shared" si="12"/>
        <v>69</v>
      </c>
      <c r="C137" s="3">
        <f>SIN(RADIANS(sinepwm!$B$15*B137))</f>
        <v>0.88376563008869347</v>
      </c>
      <c r="D137" s="5">
        <f>sinepwm!$B$6*A137</f>
        <v>5.5000000000000005E-3</v>
      </c>
      <c r="E137" s="9">
        <f>sinepwm!$B$6*C137</f>
        <v>3.682356792036223E-5</v>
      </c>
      <c r="F137" s="9">
        <f>sinepwm!$B$6-E137</f>
        <v>4.843098746304442E-6</v>
      </c>
      <c r="G137" s="10">
        <f t="shared" si="16"/>
        <v>0.88376563008869335</v>
      </c>
      <c r="H137" s="9">
        <f t="shared" si="13"/>
        <v>4.1666666666666672E-5</v>
      </c>
      <c r="J137" s="14">
        <f>ROUND(E137/pwm!$D$2,0)+K137</f>
        <v>884</v>
      </c>
      <c r="K137" s="67">
        <f t="shared" si="14"/>
        <v>0</v>
      </c>
      <c r="L137" s="5">
        <f>pwm!$I$18*A137</f>
        <v>5.5000000000000005E-3</v>
      </c>
      <c r="M137" s="5">
        <f>pwm!$D$2*J137</f>
        <v>3.6833333333333339E-5</v>
      </c>
      <c r="N137" s="5">
        <f t="shared" si="17"/>
        <v>-9.7654129711086568E-9</v>
      </c>
    </row>
    <row r="138" spans="1:14" x14ac:dyDescent="0.2">
      <c r="A138" s="1">
        <f t="shared" si="15"/>
        <v>133</v>
      </c>
      <c r="B138" s="1">
        <f t="shared" si="12"/>
        <v>68</v>
      </c>
      <c r="C138" s="3">
        <f>SIN(RADIANS(sinepwm!$B$15*B138))</f>
        <v>0.87630668004386369</v>
      </c>
      <c r="D138" s="5">
        <f>sinepwm!$B$6*A138</f>
        <v>5.541666666666667E-3</v>
      </c>
      <c r="E138" s="9">
        <f>sinepwm!$B$6*C138</f>
        <v>3.651277833516099E-5</v>
      </c>
      <c r="F138" s="9">
        <f>sinepwm!$B$6-E138</f>
        <v>5.1538883315056821E-6</v>
      </c>
      <c r="G138" s="10">
        <f t="shared" si="16"/>
        <v>0.87630668004386369</v>
      </c>
      <c r="H138" s="9">
        <f t="shared" si="13"/>
        <v>4.1666666666666672E-5</v>
      </c>
      <c r="J138" s="14">
        <f>ROUND(E138/pwm!$D$2,0)+K138</f>
        <v>876</v>
      </c>
      <c r="K138" s="67">
        <f t="shared" si="14"/>
        <v>0</v>
      </c>
      <c r="L138" s="5">
        <f>pwm!$I$18*A138</f>
        <v>5.541666666666667E-3</v>
      </c>
      <c r="M138" s="5">
        <f>pwm!$D$2*J138</f>
        <v>3.65E-5</v>
      </c>
      <c r="N138" s="5">
        <f t="shared" si="17"/>
        <v>1.2778335160990451E-8</v>
      </c>
    </row>
    <row r="139" spans="1:14" x14ac:dyDescent="0.2">
      <c r="A139" s="1">
        <f t="shared" si="15"/>
        <v>134</v>
      </c>
      <c r="B139" s="1">
        <f t="shared" si="12"/>
        <v>67</v>
      </c>
      <c r="C139" s="3">
        <f>SIN(RADIANS(sinepwm!$B$15*B139))</f>
        <v>0.86863151443819131</v>
      </c>
      <c r="D139" s="5">
        <f>sinepwm!$B$6*A139</f>
        <v>5.5833333333333342E-3</v>
      </c>
      <c r="E139" s="9">
        <f>sinepwm!$B$6*C139</f>
        <v>3.6192979768257975E-5</v>
      </c>
      <c r="F139" s="9">
        <f>sinepwm!$B$6-E139</f>
        <v>5.4736868984086971E-6</v>
      </c>
      <c r="G139" s="10">
        <f t="shared" si="16"/>
        <v>0.86863151443819131</v>
      </c>
      <c r="H139" s="9">
        <f t="shared" si="13"/>
        <v>4.1666666666666672E-5</v>
      </c>
      <c r="J139" s="14">
        <f>ROUND(E139/pwm!$D$2,0)+K139</f>
        <v>869</v>
      </c>
      <c r="K139" s="67">
        <f t="shared" si="14"/>
        <v>0</v>
      </c>
      <c r="L139" s="5">
        <f>pwm!$I$18*A139</f>
        <v>5.5833333333333342E-3</v>
      </c>
      <c r="M139" s="5">
        <f>pwm!$D$2*J139</f>
        <v>3.6208333333333337E-5</v>
      </c>
      <c r="N139" s="5">
        <f t="shared" si="17"/>
        <v>-1.5353565075362113E-8</v>
      </c>
    </row>
    <row r="140" spans="1:14" x14ac:dyDescent="0.2">
      <c r="A140" s="1">
        <f t="shared" si="15"/>
        <v>135</v>
      </c>
      <c r="B140" s="1">
        <f t="shared" si="12"/>
        <v>66</v>
      </c>
      <c r="C140" s="3">
        <f>SIN(RADIANS(sinepwm!$B$15*B140))</f>
        <v>0.86074202700394364</v>
      </c>
      <c r="D140" s="5">
        <f>sinepwm!$B$6*A140</f>
        <v>5.6250000000000007E-3</v>
      </c>
      <c r="E140" s="9">
        <f>sinepwm!$B$6*C140</f>
        <v>3.5864251125164325E-5</v>
      </c>
      <c r="F140" s="9">
        <f>sinepwm!$B$6-E140</f>
        <v>5.8024155415023474E-6</v>
      </c>
      <c r="G140" s="10">
        <f t="shared" si="16"/>
        <v>0.86074202700394364</v>
      </c>
      <c r="H140" s="9">
        <f t="shared" si="13"/>
        <v>4.1666666666666672E-5</v>
      </c>
      <c r="J140" s="14">
        <f>ROUND(E140/pwm!$D$2,0)+K140</f>
        <v>861</v>
      </c>
      <c r="K140" s="67">
        <f t="shared" si="14"/>
        <v>0</v>
      </c>
      <c r="L140" s="5">
        <f>pwm!$I$18*A140</f>
        <v>5.6250000000000007E-3</v>
      </c>
      <c r="M140" s="5">
        <f>pwm!$D$2*J140</f>
        <v>3.5875000000000005E-5</v>
      </c>
      <c r="N140" s="5">
        <f t="shared" si="17"/>
        <v>-1.0748874835679958E-8</v>
      </c>
    </row>
    <row r="141" spans="1:14" x14ac:dyDescent="0.2">
      <c r="A141" s="1">
        <f t="shared" si="15"/>
        <v>136</v>
      </c>
      <c r="B141" s="1">
        <f t="shared" si="12"/>
        <v>65</v>
      </c>
      <c r="C141" s="3">
        <f>SIN(RADIANS(sinepwm!$B$15*B141))</f>
        <v>0.85264016435409229</v>
      </c>
      <c r="D141" s="5">
        <f>sinepwm!$B$6*A141</f>
        <v>5.6666666666666671E-3</v>
      </c>
      <c r="E141" s="9">
        <f>sinepwm!$B$6*C141</f>
        <v>3.5526673514753848E-5</v>
      </c>
      <c r="F141" s="9">
        <f>sinepwm!$B$6-E141</f>
        <v>6.1399931519128244E-6</v>
      </c>
      <c r="G141" s="10">
        <f t="shared" si="16"/>
        <v>0.85264016435409218</v>
      </c>
      <c r="H141" s="9">
        <f t="shared" si="13"/>
        <v>4.1666666666666672E-5</v>
      </c>
      <c r="J141" s="14">
        <f>ROUND(E141/pwm!$D$2,0)+K141</f>
        <v>853</v>
      </c>
      <c r="K141" s="67">
        <f t="shared" si="14"/>
        <v>0</v>
      </c>
      <c r="L141" s="5">
        <f>pwm!$I$18*A141</f>
        <v>5.6666666666666671E-3</v>
      </c>
      <c r="M141" s="5">
        <f>pwm!$D$2*J141</f>
        <v>3.5541666666666665E-5</v>
      </c>
      <c r="N141" s="5">
        <f t="shared" si="17"/>
        <v>-1.4993151912817866E-8</v>
      </c>
    </row>
    <row r="142" spans="1:14" x14ac:dyDescent="0.2">
      <c r="A142" s="1">
        <f t="shared" si="15"/>
        <v>137</v>
      </c>
      <c r="B142" s="1">
        <f t="shared" si="12"/>
        <v>64</v>
      </c>
      <c r="C142" s="3">
        <f>SIN(RADIANS(sinepwm!$B$15*B142))</f>
        <v>0.84432792550201508</v>
      </c>
      <c r="D142" s="5">
        <f>sinepwm!$B$6*A142</f>
        <v>5.7083333333333344E-3</v>
      </c>
      <c r="E142" s="9">
        <f>sinepwm!$B$6*C142</f>
        <v>3.5180330229250634E-5</v>
      </c>
      <c r="F142" s="9">
        <f>sinepwm!$B$6-E142</f>
        <v>6.486336437416038E-6</v>
      </c>
      <c r="G142" s="10">
        <f t="shared" si="16"/>
        <v>0.84432792550201508</v>
      </c>
      <c r="H142" s="9">
        <f t="shared" si="13"/>
        <v>4.1666666666666672E-5</v>
      </c>
      <c r="J142" s="14">
        <f>ROUND(E142/pwm!$D$2,0)+K142</f>
        <v>844</v>
      </c>
      <c r="K142" s="67">
        <f t="shared" si="14"/>
        <v>0</v>
      </c>
      <c r="L142" s="5">
        <f>pwm!$I$18*A142</f>
        <v>5.7083333333333344E-3</v>
      </c>
      <c r="M142" s="5">
        <f>pwm!$D$2*J142</f>
        <v>3.516666666666667E-5</v>
      </c>
      <c r="N142" s="5">
        <f t="shared" si="17"/>
        <v>1.3663562583964136E-8</v>
      </c>
    </row>
    <row r="143" spans="1:14" x14ac:dyDescent="0.2">
      <c r="A143" s="1">
        <f t="shared" si="15"/>
        <v>138</v>
      </c>
      <c r="B143" s="1">
        <f t="shared" si="12"/>
        <v>63</v>
      </c>
      <c r="C143" s="3">
        <f>SIN(RADIANS(sinepwm!$B$15*B143))</f>
        <v>0.83580736136827039</v>
      </c>
      <c r="D143" s="5">
        <f>sinepwm!$B$6*A143</f>
        <v>5.7500000000000008E-3</v>
      </c>
      <c r="E143" s="9">
        <f>sinepwm!$B$6*C143</f>
        <v>3.4825306723677936E-5</v>
      </c>
      <c r="F143" s="9">
        <f>sinepwm!$B$6-E143</f>
        <v>6.8413599429887356E-6</v>
      </c>
      <c r="G143" s="10">
        <f t="shared" si="16"/>
        <v>0.83580736136827039</v>
      </c>
      <c r="H143" s="9">
        <f t="shared" si="13"/>
        <v>4.1666666666666672E-5</v>
      </c>
      <c r="J143" s="14">
        <f>ROUND(E143/pwm!$D$2,0)+K143</f>
        <v>836</v>
      </c>
      <c r="K143" s="67">
        <f t="shared" si="14"/>
        <v>0</v>
      </c>
      <c r="L143" s="5">
        <f>pwm!$I$18*A143</f>
        <v>5.7500000000000008E-3</v>
      </c>
      <c r="M143" s="5">
        <f>pwm!$D$2*J143</f>
        <v>3.4833333333333338E-5</v>
      </c>
      <c r="N143" s="5">
        <f t="shared" si="17"/>
        <v>-8.0266096554010942E-9</v>
      </c>
    </row>
    <row r="144" spans="1:14" x14ac:dyDescent="0.2">
      <c r="A144" s="1">
        <f t="shared" si="15"/>
        <v>139</v>
      </c>
      <c r="B144" s="1">
        <f t="shared" si="12"/>
        <v>62</v>
      </c>
      <c r="C144" s="3">
        <f>SIN(RADIANS(sinepwm!$B$15*B144))</f>
        <v>0.82708057427456194</v>
      </c>
      <c r="D144" s="5">
        <f>sinepwm!$B$6*A144</f>
        <v>5.7916666666666672E-3</v>
      </c>
      <c r="E144" s="9">
        <f>sinepwm!$B$6*C144</f>
        <v>3.4461690594773418E-5</v>
      </c>
      <c r="F144" s="9">
        <f>sinepwm!$B$6-E144</f>
        <v>7.2049760718932536E-6</v>
      </c>
      <c r="G144" s="10">
        <f t="shared" si="16"/>
        <v>0.82708057427456194</v>
      </c>
      <c r="H144" s="9">
        <f t="shared" si="13"/>
        <v>4.1666666666666672E-5</v>
      </c>
      <c r="J144" s="14">
        <f>ROUND(E144/pwm!$D$2,0)+K144</f>
        <v>827</v>
      </c>
      <c r="K144" s="67">
        <f t="shared" si="14"/>
        <v>0</v>
      </c>
      <c r="L144" s="5">
        <f>pwm!$I$18*A144</f>
        <v>5.7916666666666672E-3</v>
      </c>
      <c r="M144" s="5">
        <f>pwm!$D$2*J144</f>
        <v>3.4458333333333335E-5</v>
      </c>
      <c r="N144" s="5">
        <f t="shared" si="17"/>
        <v>3.3572614400832887E-9</v>
      </c>
    </row>
    <row r="145" spans="1:14" x14ac:dyDescent="0.2">
      <c r="A145" s="1">
        <f t="shared" si="15"/>
        <v>140</v>
      </c>
      <c r="B145" s="1">
        <f t="shared" si="12"/>
        <v>61</v>
      </c>
      <c r="C145" s="3">
        <f>SIN(RADIANS(sinepwm!$B$15*B145))</f>
        <v>0.81814971742502351</v>
      </c>
      <c r="D145" s="5">
        <f>sinepwm!$B$6*A145</f>
        <v>5.8333333333333345E-3</v>
      </c>
      <c r="E145" s="9">
        <f>sinepwm!$B$6*C145</f>
        <v>3.4089571559375985E-5</v>
      </c>
      <c r="F145" s="9">
        <f>sinepwm!$B$6-E145</f>
        <v>7.5770951072906873E-6</v>
      </c>
      <c r="G145" s="10">
        <f t="shared" si="16"/>
        <v>0.81814971742502351</v>
      </c>
      <c r="H145" s="9">
        <f t="shared" si="13"/>
        <v>4.1666666666666672E-5</v>
      </c>
      <c r="J145" s="14">
        <f>ROUND(E145/pwm!$D$2,0)+K145</f>
        <v>818</v>
      </c>
      <c r="K145" s="67">
        <f t="shared" si="14"/>
        <v>0</v>
      </c>
      <c r="L145" s="5">
        <f>pwm!$I$18*A145</f>
        <v>5.8333333333333345E-3</v>
      </c>
      <c r="M145" s="5">
        <f>pwm!$D$2*J145</f>
        <v>3.4083333333333333E-5</v>
      </c>
      <c r="N145" s="5">
        <f t="shared" si="17"/>
        <v>6.2382260426519258E-9</v>
      </c>
    </row>
    <row r="146" spans="1:14" x14ac:dyDescent="0.2">
      <c r="A146" s="1">
        <f t="shared" si="15"/>
        <v>141</v>
      </c>
      <c r="B146" s="1">
        <f t="shared" si="12"/>
        <v>60</v>
      </c>
      <c r="C146" s="3">
        <f>SIN(RADIANS(sinepwm!$B$15*B146))</f>
        <v>0.80901699437494745</v>
      </c>
      <c r="D146" s="5">
        <f>sinepwm!$B$6*A146</f>
        <v>5.8750000000000009E-3</v>
      </c>
      <c r="E146" s="9">
        <f>sinepwm!$B$6*C146</f>
        <v>3.3709041432289483E-5</v>
      </c>
      <c r="F146" s="9">
        <f>sinepwm!$B$6-E146</f>
        <v>7.9576252343771894E-6</v>
      </c>
      <c r="G146" s="10">
        <f t="shared" si="16"/>
        <v>0.80901699437494745</v>
      </c>
      <c r="H146" s="9">
        <f t="shared" si="13"/>
        <v>4.1666666666666672E-5</v>
      </c>
      <c r="J146" s="14">
        <f>ROUND(E146/pwm!$D$2,0)+K146</f>
        <v>809</v>
      </c>
      <c r="K146" s="67">
        <f t="shared" si="14"/>
        <v>0</v>
      </c>
      <c r="L146" s="5">
        <f>pwm!$I$18*A146</f>
        <v>5.8750000000000009E-3</v>
      </c>
      <c r="M146" s="5">
        <f>pwm!$D$2*J146</f>
        <v>3.3708333333333337E-5</v>
      </c>
      <c r="N146" s="5">
        <f t="shared" si="17"/>
        <v>7.0809895614539582E-10</v>
      </c>
    </row>
    <row r="147" spans="1:14" x14ac:dyDescent="0.2">
      <c r="A147" s="1">
        <f t="shared" si="15"/>
        <v>142</v>
      </c>
      <c r="B147" s="1">
        <f t="shared" si="12"/>
        <v>59</v>
      </c>
      <c r="C147" s="3">
        <f>SIN(RADIANS(sinepwm!$B$15*B147))</f>
        <v>0.79968465848709058</v>
      </c>
      <c r="D147" s="5">
        <f>sinepwm!$B$6*A147</f>
        <v>5.9166666666666673E-3</v>
      </c>
      <c r="E147" s="9">
        <f>sinepwm!$B$6*C147</f>
        <v>3.3320194103628779E-5</v>
      </c>
      <c r="F147" s="9">
        <f>sinepwm!$B$6-E147</f>
        <v>8.346472563037893E-6</v>
      </c>
      <c r="G147" s="10">
        <f t="shared" si="16"/>
        <v>0.79968465848709058</v>
      </c>
      <c r="H147" s="9">
        <f t="shared" si="13"/>
        <v>4.1666666666666672E-5</v>
      </c>
      <c r="J147" s="14">
        <f>ROUND(E147/pwm!$D$2,0)+K147</f>
        <v>800</v>
      </c>
      <c r="K147" s="67">
        <f t="shared" si="14"/>
        <v>0</v>
      </c>
      <c r="L147" s="5">
        <f>pwm!$I$18*A147</f>
        <v>5.9166666666666673E-3</v>
      </c>
      <c r="M147" s="5">
        <f>pwm!$D$2*J147</f>
        <v>3.3333333333333335E-5</v>
      </c>
      <c r="N147" s="5">
        <f t="shared" si="17"/>
        <v>-1.3139229704555897E-8</v>
      </c>
    </row>
    <row r="148" spans="1:14" x14ac:dyDescent="0.2">
      <c r="A148" s="1">
        <f t="shared" si="15"/>
        <v>143</v>
      </c>
      <c r="B148" s="1">
        <f t="shared" si="12"/>
        <v>58</v>
      </c>
      <c r="C148" s="3">
        <f>SIN(RADIANS(sinepwm!$B$15*B148))</f>
        <v>0.79015501237569041</v>
      </c>
      <c r="D148" s="5">
        <f>sinepwm!$B$6*A148</f>
        <v>5.9583333333333337E-3</v>
      </c>
      <c r="E148" s="9">
        <f>sinepwm!$B$6*C148</f>
        <v>3.2923125515653768E-5</v>
      </c>
      <c r="F148" s="9">
        <f>sinepwm!$B$6-E148</f>
        <v>8.7435411510129038E-6</v>
      </c>
      <c r="G148" s="10">
        <f t="shared" si="16"/>
        <v>0.7901550123756903</v>
      </c>
      <c r="H148" s="9">
        <f t="shared" si="13"/>
        <v>4.1666666666666672E-5</v>
      </c>
      <c r="J148" s="14">
        <f>ROUND(E148/pwm!$D$2,0)+K148</f>
        <v>790</v>
      </c>
      <c r="K148" s="67">
        <f t="shared" si="14"/>
        <v>0</v>
      </c>
      <c r="L148" s="5">
        <f>pwm!$I$18*A148</f>
        <v>5.9583333333333337E-3</v>
      </c>
      <c r="M148" s="5">
        <f>pwm!$D$2*J148</f>
        <v>3.2916666666666669E-5</v>
      </c>
      <c r="N148" s="5">
        <f t="shared" si="17"/>
        <v>6.4588489870988147E-9</v>
      </c>
    </row>
    <row r="149" spans="1:14" x14ac:dyDescent="0.2">
      <c r="A149" s="1">
        <f t="shared" si="15"/>
        <v>144</v>
      </c>
      <c r="B149" s="1">
        <f t="shared" si="12"/>
        <v>57</v>
      </c>
      <c r="C149" s="3">
        <f>SIN(RADIANS(sinepwm!$B$15*B149))</f>
        <v>0.78043040733832969</v>
      </c>
      <c r="D149" s="5">
        <f>sinepwm!$B$6*A149</f>
        <v>6.000000000000001E-3</v>
      </c>
      <c r="E149" s="9">
        <f>sinepwm!$B$6*C149</f>
        <v>3.2517933639097071E-5</v>
      </c>
      <c r="F149" s="9">
        <f>sinepwm!$B$6-E149</f>
        <v>9.1487330275696007E-6</v>
      </c>
      <c r="G149" s="10">
        <f t="shared" si="16"/>
        <v>0.78043040733832958</v>
      </c>
      <c r="H149" s="9">
        <f t="shared" si="13"/>
        <v>4.1666666666666672E-5</v>
      </c>
      <c r="J149" s="14">
        <f>ROUND(E149/pwm!$D$2,0)+K149</f>
        <v>780</v>
      </c>
      <c r="K149" s="67">
        <f t="shared" si="14"/>
        <v>0</v>
      </c>
      <c r="L149" s="5">
        <f>pwm!$I$18*A149</f>
        <v>6.000000000000001E-3</v>
      </c>
      <c r="M149" s="5">
        <f>pwm!$D$2*J149</f>
        <v>3.2500000000000004E-5</v>
      </c>
      <c r="N149" s="5">
        <f t="shared" si="17"/>
        <v>1.7933639097067456E-8</v>
      </c>
    </row>
    <row r="150" spans="1:14" x14ac:dyDescent="0.2">
      <c r="A150" s="1">
        <f t="shared" si="15"/>
        <v>145</v>
      </c>
      <c r="B150" s="1">
        <f t="shared" si="12"/>
        <v>56</v>
      </c>
      <c r="C150" s="3">
        <f>SIN(RADIANS(sinepwm!$B$15*B150))</f>
        <v>0.77051324277578925</v>
      </c>
      <c r="D150" s="5">
        <f>sinepwm!$B$6*A150</f>
        <v>6.0416666666666674E-3</v>
      </c>
      <c r="E150" s="9">
        <f>sinepwm!$B$6*C150</f>
        <v>3.210471844899122E-5</v>
      </c>
      <c r="F150" s="9">
        <f>sinepwm!$B$6-E150</f>
        <v>9.5619482176754518E-6</v>
      </c>
      <c r="G150" s="10">
        <f t="shared" si="16"/>
        <v>0.77051324277578914</v>
      </c>
      <c r="H150" s="9">
        <f t="shared" si="13"/>
        <v>4.1666666666666672E-5</v>
      </c>
      <c r="J150" s="14">
        <f>ROUND(E150/pwm!$D$2,0)+K150</f>
        <v>771</v>
      </c>
      <c r="K150" s="67">
        <f t="shared" si="14"/>
        <v>0</v>
      </c>
      <c r="L150" s="5">
        <f>pwm!$I$18*A150</f>
        <v>6.0416666666666674E-3</v>
      </c>
      <c r="M150" s="5">
        <f>pwm!$D$2*J150</f>
        <v>3.2125000000000002E-5</v>
      </c>
      <c r="N150" s="5">
        <f t="shared" si="17"/>
        <v>-2.0281551008781331E-8</v>
      </c>
    </row>
    <row r="151" spans="1:14" x14ac:dyDescent="0.2">
      <c r="A151" s="1">
        <f t="shared" si="15"/>
        <v>146</v>
      </c>
      <c r="B151" s="1">
        <f t="shared" si="12"/>
        <v>55</v>
      </c>
      <c r="C151" s="3">
        <f>SIN(RADIANS(sinepwm!$B$15*B151))</f>
        <v>0.76040596560003104</v>
      </c>
      <c r="D151" s="5">
        <f>sinepwm!$B$6*A151</f>
        <v>6.0833333333333338E-3</v>
      </c>
      <c r="E151" s="9">
        <f>sinepwm!$B$6*C151</f>
        <v>3.1683581900001296E-5</v>
      </c>
      <c r="F151" s="9">
        <f>sinepwm!$B$6-E151</f>
        <v>9.9830847666653759E-6</v>
      </c>
      <c r="G151" s="10">
        <f t="shared" si="16"/>
        <v>0.76040596560003104</v>
      </c>
      <c r="H151" s="9">
        <f t="shared" si="13"/>
        <v>4.1666666666666672E-5</v>
      </c>
      <c r="J151" s="14">
        <f>ROUND(E151/pwm!$D$2,0)+K151</f>
        <v>760</v>
      </c>
      <c r="K151" s="67">
        <f t="shared" si="14"/>
        <v>0</v>
      </c>
      <c r="L151" s="5">
        <f>pwm!$I$18*A151</f>
        <v>6.0833333333333338E-3</v>
      </c>
      <c r="M151" s="5">
        <f>pwm!$D$2*J151</f>
        <v>3.1666666666666666E-5</v>
      </c>
      <c r="N151" s="5">
        <f t="shared" si="17"/>
        <v>1.6915233334629989E-8</v>
      </c>
    </row>
    <row r="152" spans="1:14" x14ac:dyDescent="0.2">
      <c r="A152" s="1">
        <f t="shared" si="15"/>
        <v>147</v>
      </c>
      <c r="B152" s="1">
        <f t="shared" si="12"/>
        <v>54</v>
      </c>
      <c r="C152" s="3">
        <f>SIN(RADIANS(sinepwm!$B$15*B152))</f>
        <v>0.7501110696304597</v>
      </c>
      <c r="D152" s="5">
        <f>sinepwm!$B$6*A152</f>
        <v>6.1250000000000011E-3</v>
      </c>
      <c r="E152" s="9">
        <f>sinepwm!$B$6*C152</f>
        <v>3.1254627901269156E-5</v>
      </c>
      <c r="F152" s="9">
        <f>sinepwm!$B$6-E152</f>
        <v>1.0412038765397516E-5</v>
      </c>
      <c r="G152" s="10">
        <f t="shared" si="16"/>
        <v>0.75011106963045959</v>
      </c>
      <c r="H152" s="9">
        <f t="shared" si="13"/>
        <v>4.1666666666666672E-5</v>
      </c>
      <c r="J152" s="14">
        <f>ROUND(E152/pwm!$D$2,0)+K152</f>
        <v>750</v>
      </c>
      <c r="K152" s="67">
        <f t="shared" si="14"/>
        <v>0</v>
      </c>
      <c r="L152" s="5">
        <f>pwm!$I$18*A152</f>
        <v>6.1250000000000011E-3</v>
      </c>
      <c r="M152" s="5">
        <f>pwm!$D$2*J152</f>
        <v>3.1250000000000001E-5</v>
      </c>
      <c r="N152" s="5">
        <f t="shared" si="17"/>
        <v>4.6279012691551134E-9</v>
      </c>
    </row>
    <row r="153" spans="1:14" x14ac:dyDescent="0.2">
      <c r="A153" s="1">
        <f t="shared" si="15"/>
        <v>148</v>
      </c>
      <c r="B153" s="1">
        <f t="shared" si="12"/>
        <v>53</v>
      </c>
      <c r="C153" s="3">
        <f>SIN(RADIANS(sinepwm!$B$15*B153))</f>
        <v>0.73963109497860979</v>
      </c>
      <c r="D153" s="5">
        <f>sinepwm!$B$6*A153</f>
        <v>6.1666666666666675E-3</v>
      </c>
      <c r="E153" s="9">
        <f>sinepwm!$B$6*C153</f>
        <v>3.0817962290775411E-5</v>
      </c>
      <c r="F153" s="9">
        <f>sinepwm!$B$6-E153</f>
        <v>1.0848704375891261E-5</v>
      </c>
      <c r="G153" s="10">
        <f t="shared" si="16"/>
        <v>0.73963109497860979</v>
      </c>
      <c r="H153" s="9">
        <f t="shared" si="13"/>
        <v>4.1666666666666672E-5</v>
      </c>
      <c r="J153" s="14">
        <f>ROUND(E153/pwm!$D$2,0)+K153</f>
        <v>740</v>
      </c>
      <c r="K153" s="67">
        <f t="shared" si="14"/>
        <v>0</v>
      </c>
      <c r="L153" s="5">
        <f>pwm!$I$18*A153</f>
        <v>6.1666666666666675E-3</v>
      </c>
      <c r="M153" s="5">
        <f>pwm!$D$2*J153</f>
        <v>3.0833333333333335E-5</v>
      </c>
      <c r="N153" s="5">
        <f t="shared" si="17"/>
        <v>-1.5371042557924171E-8</v>
      </c>
    </row>
    <row r="154" spans="1:14" x14ac:dyDescent="0.2">
      <c r="A154" s="1">
        <f t="shared" si="15"/>
        <v>149</v>
      </c>
      <c r="B154" s="1">
        <f t="shared" si="12"/>
        <v>52</v>
      </c>
      <c r="C154" s="3">
        <f>SIN(RADIANS(sinepwm!$B$15*B154))</f>
        <v>0.72896862742141155</v>
      </c>
      <c r="D154" s="5">
        <f>sinepwm!$B$6*A154</f>
        <v>6.2083333333333339E-3</v>
      </c>
      <c r="E154" s="9">
        <f>sinepwm!$B$6*C154</f>
        <v>3.0373692809225484E-5</v>
      </c>
      <c r="F154" s="9">
        <f>sinepwm!$B$6-E154</f>
        <v>1.1292973857441188E-5</v>
      </c>
      <c r="G154" s="10">
        <f t="shared" si="16"/>
        <v>0.72896862742141155</v>
      </c>
      <c r="H154" s="9">
        <f t="shared" si="13"/>
        <v>4.1666666666666672E-5</v>
      </c>
      <c r="J154" s="14">
        <f>ROUND(E154/pwm!$D$2,0)+K154</f>
        <v>729</v>
      </c>
      <c r="K154" s="67">
        <f t="shared" si="14"/>
        <v>0</v>
      </c>
      <c r="L154" s="5">
        <f>pwm!$I$18*A154</f>
        <v>6.2083333333333339E-3</v>
      </c>
      <c r="M154" s="5">
        <f>pwm!$D$2*J154</f>
        <v>3.0375000000000003E-5</v>
      </c>
      <c r="N154" s="5">
        <f t="shared" si="17"/>
        <v>-1.3071907745188015E-9</v>
      </c>
    </row>
    <row r="155" spans="1:14" x14ac:dyDescent="0.2">
      <c r="A155" s="1">
        <f t="shared" si="15"/>
        <v>150</v>
      </c>
      <c r="B155" s="1">
        <f t="shared" ref="B155:B165" si="18">B154-1</f>
        <v>51</v>
      </c>
      <c r="C155" s="3">
        <f>SIN(RADIANS(sinepwm!$B$15*B155))</f>
        <v>0.71812629776318893</v>
      </c>
      <c r="D155" s="5">
        <f>sinepwm!$B$6*A155</f>
        <v>6.2500000000000012E-3</v>
      </c>
      <c r="E155" s="9">
        <f>sinepwm!$B$6*C155</f>
        <v>2.9921929073466208E-5</v>
      </c>
      <c r="F155" s="9">
        <f>sinepwm!$B$6-E155</f>
        <v>1.1744737593200464E-5</v>
      </c>
      <c r="G155" s="10">
        <f t="shared" si="16"/>
        <v>0.71812629776318893</v>
      </c>
      <c r="H155" s="9">
        <f t="shared" si="13"/>
        <v>4.1666666666666672E-5</v>
      </c>
      <c r="J155" s="14">
        <f>ROUND(E155/pwm!$D$2,0)+K155</f>
        <v>718</v>
      </c>
      <c r="K155" s="67">
        <f t="shared" si="14"/>
        <v>0</v>
      </c>
      <c r="L155" s="5">
        <f>pwm!$I$18*A155</f>
        <v>6.2500000000000012E-3</v>
      </c>
      <c r="M155" s="5">
        <f>pwm!$D$2*J155</f>
        <v>2.9916666666666668E-5</v>
      </c>
      <c r="N155" s="5">
        <f t="shared" si="17"/>
        <v>5.2624067995406319E-9</v>
      </c>
    </row>
    <row r="156" spans="1:14" x14ac:dyDescent="0.2">
      <c r="A156" s="1">
        <f t="shared" si="15"/>
        <v>151</v>
      </c>
      <c r="B156" s="1">
        <f t="shared" si="18"/>
        <v>50</v>
      </c>
      <c r="C156" s="3">
        <f>SIN(RADIANS(sinepwm!$B$15*B156))</f>
        <v>0.70710678118654757</v>
      </c>
      <c r="D156" s="5">
        <f>sinepwm!$B$6*A156</f>
        <v>6.2916666666666676E-3</v>
      </c>
      <c r="E156" s="9">
        <f>sinepwm!$B$6*C156</f>
        <v>2.9462782549439488E-5</v>
      </c>
      <c r="F156" s="9">
        <f>sinepwm!$B$6-E156</f>
        <v>1.2203884117227184E-5</v>
      </c>
      <c r="G156" s="10">
        <f t="shared" si="16"/>
        <v>0.70710678118654757</v>
      </c>
      <c r="H156" s="9">
        <f t="shared" si="13"/>
        <v>4.1666666666666672E-5</v>
      </c>
      <c r="J156" s="14">
        <f>ROUND(E156/pwm!$D$2,0)+K156</f>
        <v>707</v>
      </c>
      <c r="K156" s="67">
        <f t="shared" si="14"/>
        <v>0</v>
      </c>
      <c r="L156" s="5">
        <f>pwm!$I$18*A156</f>
        <v>6.2916666666666676E-3</v>
      </c>
      <c r="M156" s="5">
        <f>pwm!$D$2*J156</f>
        <v>2.9458333333333336E-5</v>
      </c>
      <c r="N156" s="5">
        <f t="shared" si="17"/>
        <v>4.4492161061520004E-9</v>
      </c>
    </row>
    <row r="157" spans="1:14" x14ac:dyDescent="0.2">
      <c r="A157" s="1">
        <f t="shared" si="15"/>
        <v>152</v>
      </c>
      <c r="B157" s="1">
        <f t="shared" si="18"/>
        <v>49</v>
      </c>
      <c r="C157" s="3">
        <f>SIN(RADIANS(sinepwm!$B$15*B157))</f>
        <v>0.69591279659231442</v>
      </c>
      <c r="D157" s="5">
        <f>sinepwm!$B$6*A157</f>
        <v>6.333333333333334E-3</v>
      </c>
      <c r="E157" s="9">
        <f>sinepwm!$B$6*C157</f>
        <v>2.8996366524679773E-5</v>
      </c>
      <c r="F157" s="9">
        <f>sinepwm!$B$6-E157</f>
        <v>1.2670300141986899E-5</v>
      </c>
      <c r="G157" s="10">
        <f t="shared" si="16"/>
        <v>0.69591279659231442</v>
      </c>
      <c r="H157" s="9">
        <f t="shared" si="13"/>
        <v>4.1666666666666672E-5</v>
      </c>
      <c r="J157" s="14">
        <f>ROUND(E157/pwm!$D$2,0)+K157</f>
        <v>696</v>
      </c>
      <c r="K157" s="67">
        <f t="shared" si="14"/>
        <v>0</v>
      </c>
      <c r="L157" s="5">
        <f>pwm!$I$18*A157</f>
        <v>6.333333333333334E-3</v>
      </c>
      <c r="M157" s="5">
        <f>pwm!$D$2*J157</f>
        <v>2.9E-5</v>
      </c>
      <c r="N157" s="5">
        <f t="shared" si="17"/>
        <v>-3.6334753202274159E-9</v>
      </c>
    </row>
    <row r="158" spans="1:14" x14ac:dyDescent="0.2">
      <c r="A158" s="1">
        <f t="shared" si="15"/>
        <v>153</v>
      </c>
      <c r="B158" s="1">
        <f t="shared" si="18"/>
        <v>48</v>
      </c>
      <c r="C158" s="3">
        <f>SIN(RADIANS(sinepwm!$B$15*B158))</f>
        <v>0.68454710592868873</v>
      </c>
      <c r="D158" s="5">
        <f>sinepwm!$B$6*A158</f>
        <v>6.3750000000000005E-3</v>
      </c>
      <c r="E158" s="9">
        <f>sinepwm!$B$6*C158</f>
        <v>2.8522796080362034E-5</v>
      </c>
      <c r="F158" s="9">
        <f>sinepwm!$B$6-E158</f>
        <v>1.3143870586304638E-5</v>
      </c>
      <c r="G158" s="10">
        <f t="shared" si="16"/>
        <v>0.68454710592868873</v>
      </c>
      <c r="H158" s="9">
        <f t="shared" si="13"/>
        <v>4.1666666666666672E-5</v>
      </c>
      <c r="J158" s="14">
        <f>ROUND(E158/pwm!$D$2,0)+K158</f>
        <v>685</v>
      </c>
      <c r="K158" s="67">
        <f t="shared" si="14"/>
        <v>0</v>
      </c>
      <c r="L158" s="5">
        <f>pwm!$I$18*A158</f>
        <v>6.3750000000000005E-3</v>
      </c>
      <c r="M158" s="5">
        <f>pwm!$D$2*J158</f>
        <v>2.8541666666666668E-5</v>
      </c>
      <c r="N158" s="5">
        <f t="shared" si="17"/>
        <v>-1.8870586304634305E-8</v>
      </c>
    </row>
    <row r="159" spans="1:14" x14ac:dyDescent="0.2">
      <c r="A159" s="1">
        <f t="shared" si="15"/>
        <v>154</v>
      </c>
      <c r="B159" s="1">
        <f t="shared" si="18"/>
        <v>47</v>
      </c>
      <c r="C159" s="3">
        <f>SIN(RADIANS(sinepwm!$B$15*B159))</f>
        <v>0.67301251350977331</v>
      </c>
      <c r="D159" s="5">
        <f>sinepwm!$B$6*A159</f>
        <v>6.4166666666666677E-3</v>
      </c>
      <c r="E159" s="9">
        <f>sinepwm!$B$6*C159</f>
        <v>2.8042188062907224E-5</v>
      </c>
      <c r="F159" s="9">
        <f>sinepwm!$B$6-E159</f>
        <v>1.3624478603759448E-5</v>
      </c>
      <c r="G159" s="10">
        <f t="shared" si="16"/>
        <v>0.67301251350977331</v>
      </c>
      <c r="H159" s="9">
        <f t="shared" si="13"/>
        <v>4.1666666666666672E-5</v>
      </c>
      <c r="J159" s="14">
        <f>ROUND(E159/pwm!$D$2,0)+K159</f>
        <v>673</v>
      </c>
      <c r="K159" s="67">
        <f t="shared" si="14"/>
        <v>0</v>
      </c>
      <c r="L159" s="5">
        <f>pwm!$I$18*A159</f>
        <v>6.4166666666666677E-3</v>
      </c>
      <c r="M159" s="5">
        <f>pwm!$D$2*J159</f>
        <v>2.804166666666667E-5</v>
      </c>
      <c r="N159" s="5">
        <f t="shared" si="17"/>
        <v>5.2139624055432855E-10</v>
      </c>
    </row>
    <row r="160" spans="1:14" x14ac:dyDescent="0.2">
      <c r="A160" s="1">
        <f t="shared" si="15"/>
        <v>155</v>
      </c>
      <c r="B160" s="1">
        <f t="shared" si="18"/>
        <v>46</v>
      </c>
      <c r="C160" s="3">
        <f>SIN(RADIANS(sinepwm!$B$15*B160))</f>
        <v>0.66131186532365194</v>
      </c>
      <c r="D160" s="5">
        <f>sinepwm!$B$6*A160</f>
        <v>6.4583333333333342E-3</v>
      </c>
      <c r="E160" s="9">
        <f>sinepwm!$B$6*C160</f>
        <v>2.7554661055152167E-5</v>
      </c>
      <c r="F160" s="9">
        <f>sinepwm!$B$6-E160</f>
        <v>1.4112005611514505E-5</v>
      </c>
      <c r="G160" s="10">
        <f t="shared" si="16"/>
        <v>0.66131186532365194</v>
      </c>
      <c r="H160" s="9">
        <f t="shared" si="13"/>
        <v>4.1666666666666672E-5</v>
      </c>
      <c r="J160" s="14">
        <f>ROUND(E160/pwm!$D$2,0)+K160</f>
        <v>661</v>
      </c>
      <c r="K160" s="67">
        <f t="shared" si="14"/>
        <v>0</v>
      </c>
      <c r="L160" s="5">
        <f>pwm!$I$18*A160</f>
        <v>6.4583333333333342E-3</v>
      </c>
      <c r="M160" s="5">
        <f>pwm!$D$2*J160</f>
        <v>2.7541666666666668E-5</v>
      </c>
      <c r="N160" s="5">
        <f t="shared" si="17"/>
        <v>1.2994388485499905E-8</v>
      </c>
    </row>
    <row r="161" spans="1:14" x14ac:dyDescent="0.2">
      <c r="A161" s="1">
        <f t="shared" si="15"/>
        <v>156</v>
      </c>
      <c r="B161" s="1">
        <f t="shared" si="18"/>
        <v>45</v>
      </c>
      <c r="C161" s="3">
        <f>SIN(RADIANS(sinepwm!$B$15*B161))</f>
        <v>0.64944804833018377</v>
      </c>
      <c r="D161" s="5">
        <f>sinepwm!$B$6*A161</f>
        <v>6.5000000000000006E-3</v>
      </c>
      <c r="E161" s="9">
        <f>sinepwm!$B$6*C161</f>
        <v>2.7060335347090993E-5</v>
      </c>
      <c r="F161" s="9">
        <f>sinepwm!$B$6-E161</f>
        <v>1.4606331319575679E-5</v>
      </c>
      <c r="G161" s="10">
        <f t="shared" si="16"/>
        <v>0.64944804833018377</v>
      </c>
      <c r="H161" s="9">
        <f t="shared" si="13"/>
        <v>4.1666666666666672E-5</v>
      </c>
      <c r="J161" s="14">
        <f>ROUND(E161/pwm!$D$2,0)+K161</f>
        <v>649</v>
      </c>
      <c r="K161" s="67">
        <f t="shared" si="14"/>
        <v>0</v>
      </c>
      <c r="L161" s="5">
        <f>pwm!$I$18*A161</f>
        <v>6.5000000000000006E-3</v>
      </c>
      <c r="M161" s="5">
        <f>pwm!$D$2*J161</f>
        <v>2.7041666666666669E-5</v>
      </c>
      <c r="N161" s="5">
        <f t="shared" si="17"/>
        <v>1.8668680424323931E-8</v>
      </c>
    </row>
    <row r="162" spans="1:14" x14ac:dyDescent="0.2">
      <c r="A162" s="1">
        <f t="shared" si="15"/>
        <v>157</v>
      </c>
      <c r="B162" s="1">
        <f t="shared" si="18"/>
        <v>44</v>
      </c>
      <c r="C162" s="3">
        <f>SIN(RADIANS(sinepwm!$B$15*B162))</f>
        <v>0.63742398974868986</v>
      </c>
      <c r="D162" s="5">
        <f>sinepwm!$B$6*A162</f>
        <v>6.5416666666666679E-3</v>
      </c>
      <c r="E162" s="9">
        <f>sinepwm!$B$6*C162</f>
        <v>2.6559332906195413E-5</v>
      </c>
      <c r="F162" s="9">
        <f>sinepwm!$B$6-E162</f>
        <v>1.5107333760471259E-5</v>
      </c>
      <c r="G162" s="10">
        <f t="shared" si="16"/>
        <v>0.63742398974868986</v>
      </c>
      <c r="H162" s="9">
        <f t="shared" si="13"/>
        <v>4.1666666666666672E-5</v>
      </c>
      <c r="J162" s="14">
        <f>ROUND(E162/pwm!$D$2,0)+K162</f>
        <v>637</v>
      </c>
      <c r="K162" s="67">
        <f t="shared" si="14"/>
        <v>0</v>
      </c>
      <c r="L162" s="5">
        <f>pwm!$I$18*A162</f>
        <v>6.5416666666666679E-3</v>
      </c>
      <c r="M162" s="5">
        <f>pwm!$D$2*J162</f>
        <v>2.6541666666666667E-5</v>
      </c>
      <c r="N162" s="5">
        <f t="shared" si="17"/>
        <v>1.76662395287458E-8</v>
      </c>
    </row>
    <row r="163" spans="1:14" x14ac:dyDescent="0.2">
      <c r="A163" s="1">
        <f t="shared" si="15"/>
        <v>158</v>
      </c>
      <c r="B163" s="1">
        <f t="shared" si="18"/>
        <v>43</v>
      </c>
      <c r="C163" s="3">
        <f>SIN(RADIANS(sinepwm!$B$15*B163))</f>
        <v>0.62524265633570519</v>
      </c>
      <c r="D163" s="5">
        <f>sinepwm!$B$6*A163</f>
        <v>6.5833333333333343E-3</v>
      </c>
      <c r="E163" s="9">
        <f>sinepwm!$B$6*C163</f>
        <v>2.6051777347321053E-5</v>
      </c>
      <c r="F163" s="9">
        <f>sinepwm!$B$6-E163</f>
        <v>1.5614889319345619E-5</v>
      </c>
      <c r="G163" s="10">
        <f t="shared" si="16"/>
        <v>0.62524265633570519</v>
      </c>
      <c r="H163" s="9">
        <f t="shared" si="13"/>
        <v>4.1666666666666672E-5</v>
      </c>
      <c r="J163" s="14">
        <f>ROUND(E163/pwm!$D$2,0)+K163</f>
        <v>625</v>
      </c>
      <c r="K163" s="67">
        <f t="shared" si="14"/>
        <v>0</v>
      </c>
      <c r="L163" s="5">
        <f>pwm!$I$18*A163</f>
        <v>6.5833333333333343E-3</v>
      </c>
      <c r="M163" s="5">
        <f>pwm!$D$2*J163</f>
        <v>2.6041666666666668E-5</v>
      </c>
      <c r="N163" s="5">
        <f t="shared" si="17"/>
        <v>1.0110680654384522E-8</v>
      </c>
    </row>
    <row r="164" spans="1:14" x14ac:dyDescent="0.2">
      <c r="A164" s="1">
        <f t="shared" si="15"/>
        <v>159</v>
      </c>
      <c r="B164" s="1">
        <f t="shared" si="18"/>
        <v>42</v>
      </c>
      <c r="C164" s="3">
        <f>SIN(RADIANS(sinepwm!$B$15*B164))</f>
        <v>0.61290705365297649</v>
      </c>
      <c r="D164" s="5">
        <f>sinepwm!$B$6*A164</f>
        <v>6.6250000000000007E-3</v>
      </c>
      <c r="E164" s="9">
        <f>sinepwm!$B$6*C164</f>
        <v>2.5537793902207358E-5</v>
      </c>
      <c r="F164" s="9">
        <f>sinepwm!$B$6-E164</f>
        <v>1.6128872764459314E-5</v>
      </c>
      <c r="G164" s="10">
        <f t="shared" si="16"/>
        <v>0.61290705365297649</v>
      </c>
      <c r="H164" s="9">
        <f t="shared" si="13"/>
        <v>4.1666666666666672E-5</v>
      </c>
      <c r="J164" s="14">
        <f>ROUND(E164/pwm!$D$2,0)+K164</f>
        <v>613</v>
      </c>
      <c r="K164" s="67">
        <f t="shared" si="14"/>
        <v>0</v>
      </c>
      <c r="L164" s="5">
        <f>pwm!$I$18*A164</f>
        <v>6.6250000000000007E-3</v>
      </c>
      <c r="M164" s="5">
        <f>pwm!$D$2*J164</f>
        <v>2.554166666666667E-5</v>
      </c>
      <c r="N164" s="5">
        <f t="shared" si="17"/>
        <v>-3.8727644593120481E-9</v>
      </c>
    </row>
    <row r="165" spans="1:14" x14ac:dyDescent="0.2">
      <c r="A165" s="1">
        <f t="shared" si="15"/>
        <v>160</v>
      </c>
      <c r="B165" s="1">
        <f t="shared" si="18"/>
        <v>41</v>
      </c>
      <c r="C165" s="3">
        <f>SIN(RADIANS(sinepwm!$B$15*B165))</f>
        <v>0.60042022532588413</v>
      </c>
      <c r="D165" s="5">
        <f>sinepwm!$B$6*A165</f>
        <v>6.666666666666668E-3</v>
      </c>
      <c r="E165" s="9">
        <f>sinepwm!$B$6*C165</f>
        <v>2.5017509388578509E-5</v>
      </c>
      <c r="F165" s="9">
        <f>sinepwm!$B$6-E165</f>
        <v>1.6649157278088163E-5</v>
      </c>
      <c r="G165" s="10">
        <f t="shared" si="16"/>
        <v>0.60042022532588413</v>
      </c>
      <c r="H165" s="9">
        <f t="shared" si="13"/>
        <v>4.1666666666666672E-5</v>
      </c>
      <c r="J165" s="14">
        <f>ROUND(E165/pwm!$D$2,0)+K165</f>
        <v>600</v>
      </c>
      <c r="K165" s="67">
        <f t="shared" si="14"/>
        <v>0</v>
      </c>
      <c r="L165" s="5">
        <f>pwm!$I$18*A165</f>
        <v>6.666666666666668E-3</v>
      </c>
      <c r="M165" s="5">
        <f>pwm!$D$2*J165</f>
        <v>2.5000000000000001E-5</v>
      </c>
      <c r="N165" s="5">
        <f t="shared" si="17"/>
        <v>1.7509388578508262E-8</v>
      </c>
    </row>
    <row r="166" spans="1:14" x14ac:dyDescent="0.2">
      <c r="A166" s="1">
        <f t="shared" si="15"/>
        <v>161</v>
      </c>
      <c r="B166" s="1">
        <f t="shared" ref="B166:B206" si="19">B165-1</f>
        <v>40</v>
      </c>
      <c r="C166" s="3">
        <f>SIN(RADIANS(sinepwm!$B$15*B166))</f>
        <v>0.58778525229247325</v>
      </c>
      <c r="D166" s="5">
        <f>sinepwm!$B$6*A166</f>
        <v>6.7083333333333344E-3</v>
      </c>
      <c r="E166" s="9">
        <f>sinepwm!$B$6*C166</f>
        <v>2.4491052178853055E-5</v>
      </c>
      <c r="F166" s="9">
        <f>sinepwm!$B$6-E166</f>
        <v>1.7175614487813617E-5</v>
      </c>
      <c r="G166" s="10">
        <f t="shared" si="16"/>
        <v>0.58778525229247325</v>
      </c>
      <c r="H166" s="9">
        <f t="shared" si="13"/>
        <v>4.1666666666666672E-5</v>
      </c>
      <c r="J166" s="14">
        <f>ROUND(E166/pwm!$D$2,0)+K166</f>
        <v>588</v>
      </c>
      <c r="K166" s="67">
        <f t="shared" si="14"/>
        <v>0</v>
      </c>
      <c r="L166" s="5">
        <f>pwm!$I$18*A166</f>
        <v>6.7083333333333344E-3</v>
      </c>
      <c r="M166" s="5">
        <f>pwm!$D$2*J166</f>
        <v>2.4500000000000003E-5</v>
      </c>
      <c r="N166" s="5">
        <f t="shared" si="17"/>
        <v>-8.947821146947267E-9</v>
      </c>
    </row>
    <row r="167" spans="1:14" x14ac:dyDescent="0.2">
      <c r="A167" s="1">
        <f t="shared" si="15"/>
        <v>162</v>
      </c>
      <c r="B167" s="1">
        <f t="shared" si="19"/>
        <v>39</v>
      </c>
      <c r="C167" s="3">
        <f>SIN(RADIANS(sinepwm!$B$15*B167))</f>
        <v>0.57500525204327868</v>
      </c>
      <c r="D167" s="5">
        <f>sinepwm!$B$6*A167</f>
        <v>6.7500000000000008E-3</v>
      </c>
      <c r="E167" s="9">
        <f>sinepwm!$B$6*C167</f>
        <v>2.3958552168469947E-5</v>
      </c>
      <c r="F167" s="9">
        <f>sinepwm!$B$6-E167</f>
        <v>1.7708114498196725E-5</v>
      </c>
      <c r="G167" s="10">
        <f t="shared" si="16"/>
        <v>0.57500525204327868</v>
      </c>
      <c r="H167" s="9">
        <f t="shared" si="13"/>
        <v>4.1666666666666672E-5</v>
      </c>
      <c r="J167" s="14">
        <f>ROUND(E167/pwm!$D$2,0)+K167</f>
        <v>575</v>
      </c>
      <c r="K167" s="67">
        <f t="shared" si="14"/>
        <v>0</v>
      </c>
      <c r="L167" s="5">
        <f>pwm!$I$18*A167</f>
        <v>6.7500000000000008E-3</v>
      </c>
      <c r="M167" s="5">
        <f>pwm!$D$2*J167</f>
        <v>2.3958333333333334E-5</v>
      </c>
      <c r="N167" s="5">
        <f t="shared" si="17"/>
        <v>2.1883513661312046E-10</v>
      </c>
    </row>
    <row r="168" spans="1:14" x14ac:dyDescent="0.2">
      <c r="A168" s="1">
        <f t="shared" si="15"/>
        <v>163</v>
      </c>
      <c r="B168" s="1">
        <f t="shared" si="19"/>
        <v>38</v>
      </c>
      <c r="C168" s="3">
        <f>SIN(RADIANS(sinepwm!$B$15*B168))</f>
        <v>0.56208337785213058</v>
      </c>
      <c r="D168" s="5">
        <f>sinepwm!$B$6*A168</f>
        <v>6.7916666666666672E-3</v>
      </c>
      <c r="E168" s="9">
        <f>sinepwm!$B$6*C168</f>
        <v>2.3420140743838777E-5</v>
      </c>
      <c r="F168" s="9">
        <f>sinepwm!$B$6-E168</f>
        <v>1.8246525922827895E-5</v>
      </c>
      <c r="G168" s="10">
        <f t="shared" si="16"/>
        <v>0.56208337785213058</v>
      </c>
      <c r="H168" s="9">
        <f t="shared" si="13"/>
        <v>4.1666666666666672E-5</v>
      </c>
      <c r="J168" s="14">
        <f>ROUND(E168/pwm!$D$2,0)+K168</f>
        <v>562</v>
      </c>
      <c r="K168" s="67">
        <f t="shared" si="14"/>
        <v>0</v>
      </c>
      <c r="L168" s="5">
        <f>pwm!$I$18*A168</f>
        <v>6.7916666666666672E-3</v>
      </c>
      <c r="M168" s="5">
        <f>pwm!$D$2*J168</f>
        <v>2.3416666666666669E-5</v>
      </c>
      <c r="N168" s="5">
        <f t="shared" si="17"/>
        <v>3.474077172107708E-9</v>
      </c>
    </row>
    <row r="169" spans="1:14" x14ac:dyDescent="0.2">
      <c r="A169" s="1">
        <f t="shared" si="15"/>
        <v>164</v>
      </c>
      <c r="B169" s="1">
        <f t="shared" si="19"/>
        <v>37</v>
      </c>
      <c r="C169" s="3">
        <f>SIN(RADIANS(sinepwm!$B$15*B169))</f>
        <v>0.5490228179981318</v>
      </c>
      <c r="D169" s="5">
        <f>sinepwm!$B$6*A169</f>
        <v>6.8333333333333345E-3</v>
      </c>
      <c r="E169" s="9">
        <f>sinepwm!$B$6*C169</f>
        <v>2.2875950749922161E-5</v>
      </c>
      <c r="F169" s="9">
        <f>sinepwm!$B$6-E169</f>
        <v>1.8790715916744512E-5</v>
      </c>
      <c r="G169" s="10">
        <f t="shared" si="16"/>
        <v>0.5490228179981318</v>
      </c>
      <c r="H169" s="9">
        <f t="shared" si="13"/>
        <v>4.1666666666666672E-5</v>
      </c>
      <c r="J169" s="14">
        <f>ROUND(E169/pwm!$D$2,0)+K169</f>
        <v>549</v>
      </c>
      <c r="K169" s="67">
        <f t="shared" si="14"/>
        <v>0</v>
      </c>
      <c r="L169" s="5">
        <f>pwm!$I$18*A169</f>
        <v>6.8333333333333345E-3</v>
      </c>
      <c r="M169" s="5">
        <f>pwm!$D$2*J169</f>
        <v>2.2875E-5</v>
      </c>
      <c r="N169" s="5">
        <f t="shared" si="17"/>
        <v>9.507499221601465E-10</v>
      </c>
    </row>
    <row r="170" spans="1:14" x14ac:dyDescent="0.2">
      <c r="A170" s="1">
        <f t="shared" si="15"/>
        <v>165</v>
      </c>
      <c r="B170" s="1">
        <f t="shared" si="19"/>
        <v>36</v>
      </c>
      <c r="C170" s="3">
        <f>SIN(RADIANS(sinepwm!$B$15*B170))</f>
        <v>0.53582679497899677</v>
      </c>
      <c r="D170" s="5">
        <f>sinepwm!$B$6*A170</f>
        <v>6.8750000000000009E-3</v>
      </c>
      <c r="E170" s="9">
        <f>sinepwm!$B$6*C170</f>
        <v>2.2326116457458202E-5</v>
      </c>
      <c r="F170" s="9">
        <f>sinepwm!$B$6-E170</f>
        <v>1.934055020920847E-5</v>
      </c>
      <c r="G170" s="10">
        <f t="shared" si="16"/>
        <v>0.53582679497899677</v>
      </c>
      <c r="H170" s="9">
        <f t="shared" si="13"/>
        <v>4.1666666666666672E-5</v>
      </c>
      <c r="J170" s="14">
        <f>ROUND(E170/pwm!$D$2,0)+K170</f>
        <v>536</v>
      </c>
      <c r="K170" s="67">
        <f t="shared" si="14"/>
        <v>0</v>
      </c>
      <c r="L170" s="5">
        <f>pwm!$I$18*A170</f>
        <v>6.8750000000000009E-3</v>
      </c>
      <c r="M170" s="5">
        <f>pwm!$D$2*J170</f>
        <v>2.2333333333333335E-5</v>
      </c>
      <c r="N170" s="5">
        <f t="shared" si="17"/>
        <v>-7.2168758751332926E-9</v>
      </c>
    </row>
    <row r="171" spans="1:14" x14ac:dyDescent="0.2">
      <c r="A171" s="1">
        <f t="shared" si="15"/>
        <v>166</v>
      </c>
      <c r="B171" s="1">
        <f t="shared" si="19"/>
        <v>35</v>
      </c>
      <c r="C171" s="3">
        <f>SIN(RADIANS(sinepwm!$B$15*B171))</f>
        <v>0.52249856471594891</v>
      </c>
      <c r="D171" s="5">
        <f>sinepwm!$B$6*A171</f>
        <v>6.9166666666666673E-3</v>
      </c>
      <c r="E171" s="9">
        <f>sinepwm!$B$6*C171</f>
        <v>2.1770773529831209E-5</v>
      </c>
      <c r="F171" s="9">
        <f>sinepwm!$B$6-E171</f>
        <v>1.9895893136835463E-5</v>
      </c>
      <c r="G171" s="10">
        <f t="shared" ref="G171:G206" si="20">E171/H171</f>
        <v>0.52249856471594891</v>
      </c>
      <c r="H171" s="9">
        <f t="shared" ref="H171:H206" si="21">E171+F171</f>
        <v>4.1666666666666672E-5</v>
      </c>
      <c r="J171" s="14">
        <f>ROUND(E171/pwm!$D$2,0)+K171</f>
        <v>522</v>
      </c>
      <c r="K171" s="67">
        <f t="shared" si="14"/>
        <v>0</v>
      </c>
      <c r="L171" s="5">
        <f>pwm!$I$18*A171</f>
        <v>6.9166666666666673E-3</v>
      </c>
      <c r="M171" s="5">
        <f>pwm!$D$2*J171</f>
        <v>2.175E-5</v>
      </c>
      <c r="N171" s="5">
        <f t="shared" ref="N171:N206" si="22">E171-M171</f>
        <v>2.0773529831208555E-8</v>
      </c>
    </row>
    <row r="172" spans="1:14" x14ac:dyDescent="0.2">
      <c r="A172" s="1">
        <f t="shared" si="15"/>
        <v>167</v>
      </c>
      <c r="B172" s="1">
        <f t="shared" si="19"/>
        <v>34</v>
      </c>
      <c r="C172" s="3">
        <f>SIN(RADIANS(sinepwm!$B$15*B172))</f>
        <v>0.50904141575037132</v>
      </c>
      <c r="D172" s="5">
        <f>sinepwm!$B$6*A172</f>
        <v>6.9583333333333346E-3</v>
      </c>
      <c r="E172" s="9">
        <f>sinepwm!$B$6*C172</f>
        <v>2.1210058989598808E-5</v>
      </c>
      <c r="F172" s="9">
        <f>sinepwm!$B$6-E172</f>
        <v>2.0456607677067864E-5</v>
      </c>
      <c r="G172" s="10">
        <f t="shared" si="20"/>
        <v>0.50904141575037132</v>
      </c>
      <c r="H172" s="9">
        <f t="shared" si="21"/>
        <v>4.1666666666666672E-5</v>
      </c>
      <c r="J172" s="14">
        <f>ROUND(E172/pwm!$D$2,0)+K172</f>
        <v>509</v>
      </c>
      <c r="K172" s="67">
        <f t="shared" si="14"/>
        <v>0</v>
      </c>
      <c r="L172" s="5">
        <f>pwm!$I$18*A172</f>
        <v>6.9583333333333346E-3</v>
      </c>
      <c r="M172" s="5">
        <f>pwm!$D$2*J172</f>
        <v>2.1208333333333335E-5</v>
      </c>
      <c r="N172" s="5">
        <f t="shared" si="22"/>
        <v>1.725656265473064E-9</v>
      </c>
    </row>
    <row r="173" spans="1:14" x14ac:dyDescent="0.2">
      <c r="A173" s="1">
        <f t="shared" si="15"/>
        <v>168</v>
      </c>
      <c r="B173" s="1">
        <f t="shared" si="19"/>
        <v>33</v>
      </c>
      <c r="C173" s="3">
        <f>SIN(RADIANS(sinepwm!$B$15*B173))</f>
        <v>0.4954586684324076</v>
      </c>
      <c r="D173" s="5">
        <f>sinepwm!$B$6*A173</f>
        <v>7.000000000000001E-3</v>
      </c>
      <c r="E173" s="9">
        <f>sinepwm!$B$6*C173</f>
        <v>2.0644111184683653E-5</v>
      </c>
      <c r="F173" s="9">
        <f>sinepwm!$B$6-E173</f>
        <v>2.1022555481983019E-5</v>
      </c>
      <c r="G173" s="10">
        <f t="shared" si="20"/>
        <v>0.4954586684324076</v>
      </c>
      <c r="H173" s="9">
        <f t="shared" si="21"/>
        <v>4.1666666666666672E-5</v>
      </c>
      <c r="J173" s="14">
        <f>ROUND(E173/pwm!$D$2,0)+K173</f>
        <v>495</v>
      </c>
      <c r="K173" s="67">
        <f t="shared" si="14"/>
        <v>0</v>
      </c>
      <c r="L173" s="5">
        <f>pwm!$I$18*A173</f>
        <v>7.000000000000001E-3</v>
      </c>
      <c r="M173" s="5">
        <f>pwm!$D$2*J173</f>
        <v>2.0625E-5</v>
      </c>
      <c r="N173" s="5">
        <f t="shared" si="22"/>
        <v>1.9111184683653286E-8</v>
      </c>
    </row>
    <row r="174" spans="1:14" x14ac:dyDescent="0.2">
      <c r="A174" s="1">
        <f t="shared" si="15"/>
        <v>169</v>
      </c>
      <c r="B174" s="1">
        <f t="shared" si="19"/>
        <v>32</v>
      </c>
      <c r="C174" s="3">
        <f>SIN(RADIANS(sinepwm!$B$15*B174))</f>
        <v>0.48175367410171532</v>
      </c>
      <c r="D174" s="5">
        <f>sinepwm!$B$6*A174</f>
        <v>7.0416666666666674E-3</v>
      </c>
      <c r="E174" s="9">
        <f>sinepwm!$B$6*C174</f>
        <v>2.0073069754238141E-5</v>
      </c>
      <c r="F174" s="9">
        <f>sinepwm!$B$6-E174</f>
        <v>2.1593596912428531E-5</v>
      </c>
      <c r="G174" s="10">
        <f t="shared" si="20"/>
        <v>0.48175367410171532</v>
      </c>
      <c r="H174" s="9">
        <f t="shared" si="21"/>
        <v>4.1666666666666672E-5</v>
      </c>
      <c r="J174" s="14">
        <f>ROUND(E174/pwm!$D$2,0)+K174</f>
        <v>482</v>
      </c>
      <c r="K174" s="67">
        <f t="shared" si="14"/>
        <v>0</v>
      </c>
      <c r="L174" s="5">
        <f>pwm!$I$18*A174</f>
        <v>7.0416666666666674E-3</v>
      </c>
      <c r="M174" s="5">
        <f>pwm!$D$2*J174</f>
        <v>2.0083333333333335E-5</v>
      </c>
      <c r="N174" s="5">
        <f t="shared" si="22"/>
        <v>-1.0263579095193639E-8</v>
      </c>
    </row>
    <row r="175" spans="1:14" x14ac:dyDescent="0.2">
      <c r="A175" s="1">
        <f t="shared" si="15"/>
        <v>170</v>
      </c>
      <c r="B175" s="1">
        <f t="shared" si="19"/>
        <v>31</v>
      </c>
      <c r="C175" s="3">
        <f>SIN(RADIANS(sinepwm!$B$15*B175))</f>
        <v>0.46792981426057345</v>
      </c>
      <c r="D175" s="5">
        <f>sinepwm!$B$6*A175</f>
        <v>7.0833333333333338E-3</v>
      </c>
      <c r="E175" s="9">
        <f>sinepwm!$B$6*C175</f>
        <v>1.9497075594190561E-5</v>
      </c>
      <c r="F175" s="9">
        <f>sinepwm!$B$6-E175</f>
        <v>2.2169591072476111E-5</v>
      </c>
      <c r="G175" s="10">
        <f t="shared" si="20"/>
        <v>0.4679298142605734</v>
      </c>
      <c r="H175" s="9">
        <f t="shared" si="21"/>
        <v>4.1666666666666672E-5</v>
      </c>
      <c r="J175" s="14">
        <f>ROUND(E175/pwm!$D$2,0)+K175</f>
        <v>468</v>
      </c>
      <c r="K175" s="67">
        <f t="shared" si="14"/>
        <v>0</v>
      </c>
      <c r="L175" s="5">
        <f>pwm!$I$18*A175</f>
        <v>7.0833333333333338E-3</v>
      </c>
      <c r="M175" s="5">
        <f>pwm!$D$2*J175</f>
        <v>1.95E-5</v>
      </c>
      <c r="N175" s="5">
        <f t="shared" si="22"/>
        <v>-2.9244058094381512E-9</v>
      </c>
    </row>
    <row r="176" spans="1:14" x14ac:dyDescent="0.2">
      <c r="A176" s="1">
        <f t="shared" si="15"/>
        <v>171</v>
      </c>
      <c r="B176" s="1">
        <f t="shared" si="19"/>
        <v>30</v>
      </c>
      <c r="C176" s="3">
        <f>SIN(RADIANS(sinepwm!$B$15*B176))</f>
        <v>0.4539904997395468</v>
      </c>
      <c r="D176" s="5">
        <f>sinepwm!$B$6*A176</f>
        <v>7.1250000000000011E-3</v>
      </c>
      <c r="E176" s="9">
        <f>sinepwm!$B$6*C176</f>
        <v>1.891627082248112E-5</v>
      </c>
      <c r="F176" s="9">
        <f>sinepwm!$B$6-E176</f>
        <v>2.2750395844185552E-5</v>
      </c>
      <c r="G176" s="10">
        <f t="shared" si="20"/>
        <v>0.4539904997395468</v>
      </c>
      <c r="H176" s="9">
        <f t="shared" si="21"/>
        <v>4.1666666666666672E-5</v>
      </c>
      <c r="J176" s="14">
        <f>ROUND(E176/pwm!$D$2,0)+K176</f>
        <v>454</v>
      </c>
      <c r="K176" s="67">
        <f t="shared" si="14"/>
        <v>0</v>
      </c>
      <c r="L176" s="5">
        <f>pwm!$I$18*A176</f>
        <v>7.1250000000000011E-3</v>
      </c>
      <c r="M176" s="5">
        <f>pwm!$D$2*J176</f>
        <v>1.8916666666666668E-5</v>
      </c>
      <c r="N176" s="5">
        <f t="shared" si="22"/>
        <v>-3.9584418554827359E-10</v>
      </c>
    </row>
    <row r="177" spans="1:14" x14ac:dyDescent="0.2">
      <c r="A177" s="1">
        <f t="shared" si="15"/>
        <v>172</v>
      </c>
      <c r="B177" s="1">
        <f t="shared" si="19"/>
        <v>29</v>
      </c>
      <c r="C177" s="3">
        <f>SIN(RADIANS(sinepwm!$B$15*B177))</f>
        <v>0.43993916985591519</v>
      </c>
      <c r="D177" s="5">
        <f>sinepwm!$B$6*A177</f>
        <v>7.1666666666666675E-3</v>
      </c>
      <c r="E177" s="9">
        <f>sinepwm!$B$6*C177</f>
        <v>1.833079874399647E-5</v>
      </c>
      <c r="F177" s="9">
        <f>sinepwm!$B$6-E177</f>
        <v>2.3335867922670202E-5</v>
      </c>
      <c r="G177" s="10">
        <f t="shared" si="20"/>
        <v>0.43993916985591525</v>
      </c>
      <c r="H177" s="9">
        <f t="shared" si="21"/>
        <v>4.1666666666666672E-5</v>
      </c>
      <c r="J177" s="14">
        <f>ROUND(E177/pwm!$D$2,0)+K177</f>
        <v>440</v>
      </c>
      <c r="K177" s="67">
        <f t="shared" si="14"/>
        <v>0</v>
      </c>
      <c r="L177" s="5">
        <f>pwm!$I$18*A177</f>
        <v>7.1666666666666675E-3</v>
      </c>
      <c r="M177" s="5">
        <f>pwm!$D$2*J177</f>
        <v>1.8333333333333333E-5</v>
      </c>
      <c r="N177" s="5">
        <f t="shared" si="22"/>
        <v>-2.5345893368628662E-9</v>
      </c>
    </row>
    <row r="178" spans="1:14" x14ac:dyDescent="0.2">
      <c r="A178" s="1">
        <f t="shared" si="15"/>
        <v>173</v>
      </c>
      <c r="B178" s="1">
        <f t="shared" si="19"/>
        <v>28</v>
      </c>
      <c r="C178" s="3">
        <f>SIN(RADIANS(sinepwm!$B$15*B178))</f>
        <v>0.42577929156507272</v>
      </c>
      <c r="D178" s="5">
        <f>sinepwm!$B$6*A178</f>
        <v>7.208333333333334E-3</v>
      </c>
      <c r="E178" s="9">
        <f>sinepwm!$B$6*C178</f>
        <v>1.7740803815211366E-5</v>
      </c>
      <c r="F178" s="9">
        <f>sinepwm!$B$6-E178</f>
        <v>2.3925862851455306E-5</v>
      </c>
      <c r="G178" s="10">
        <f t="shared" si="20"/>
        <v>0.42577929156507272</v>
      </c>
      <c r="H178" s="9">
        <f t="shared" si="21"/>
        <v>4.1666666666666672E-5</v>
      </c>
      <c r="J178" s="14">
        <f>ROUND(E178/pwm!$D$2,0)+K178</f>
        <v>426</v>
      </c>
      <c r="K178" s="67">
        <f t="shared" si="14"/>
        <v>0</v>
      </c>
      <c r="L178" s="5">
        <f>pwm!$I$18*A178</f>
        <v>7.208333333333334E-3</v>
      </c>
      <c r="M178" s="5">
        <f>pwm!$D$2*J178</f>
        <v>1.7750000000000001E-5</v>
      </c>
      <c r="N178" s="5">
        <f t="shared" si="22"/>
        <v>-9.1961847886355089E-9</v>
      </c>
    </row>
    <row r="179" spans="1:14" x14ac:dyDescent="0.2">
      <c r="A179" s="1">
        <f t="shared" si="15"/>
        <v>174</v>
      </c>
      <c r="B179" s="1">
        <f t="shared" si="19"/>
        <v>27</v>
      </c>
      <c r="C179" s="3">
        <f>SIN(RADIANS(sinepwm!$B$15*B179))</f>
        <v>0.41151435860510888</v>
      </c>
      <c r="D179" s="5">
        <f>sinepwm!$B$6*A179</f>
        <v>7.2500000000000012E-3</v>
      </c>
      <c r="E179" s="9">
        <f>sinepwm!$B$6*C179</f>
        <v>1.7146431608546207E-5</v>
      </c>
      <c r="F179" s="9">
        <f>sinepwm!$B$6-E179</f>
        <v>2.4520235058120465E-5</v>
      </c>
      <c r="G179" s="10">
        <f t="shared" si="20"/>
        <v>0.41151435860510893</v>
      </c>
      <c r="H179" s="9">
        <f t="shared" si="21"/>
        <v>4.1666666666666672E-5</v>
      </c>
      <c r="J179" s="14">
        <f>ROUND(E179/pwm!$D$2,0)+K179</f>
        <v>412</v>
      </c>
      <c r="K179" s="67">
        <f t="shared" si="14"/>
        <v>0</v>
      </c>
      <c r="L179" s="5">
        <f>pwm!$I$18*A179</f>
        <v>7.2500000000000012E-3</v>
      </c>
      <c r="M179" s="5">
        <f>pwm!$D$2*J179</f>
        <v>1.7166666666666666E-5</v>
      </c>
      <c r="N179" s="5">
        <f t="shared" si="22"/>
        <v>-2.023505812045925E-8</v>
      </c>
    </row>
    <row r="180" spans="1:14" x14ac:dyDescent="0.2">
      <c r="A180" s="1">
        <f t="shared" si="15"/>
        <v>175</v>
      </c>
      <c r="B180" s="1">
        <f t="shared" si="19"/>
        <v>26</v>
      </c>
      <c r="C180" s="3">
        <f>SIN(RADIANS(sinepwm!$B$15*B180))</f>
        <v>0.39714789063478062</v>
      </c>
      <c r="D180" s="5">
        <f>sinepwm!$B$6*A180</f>
        <v>7.2916666666666676E-3</v>
      </c>
      <c r="E180" s="9">
        <f>sinepwm!$B$6*C180</f>
        <v>1.6547828776449195E-5</v>
      </c>
      <c r="F180" s="9">
        <f>sinepwm!$B$6-E180</f>
        <v>2.5118837890217477E-5</v>
      </c>
      <c r="G180" s="10">
        <f t="shared" si="20"/>
        <v>0.39714789063478062</v>
      </c>
      <c r="H180" s="9">
        <f t="shared" si="21"/>
        <v>4.1666666666666672E-5</v>
      </c>
      <c r="J180" s="14">
        <f>ROUND(E180/pwm!$D$2,0)+K180</f>
        <v>397</v>
      </c>
      <c r="K180" s="67">
        <f t="shared" si="14"/>
        <v>0</v>
      </c>
      <c r="L180" s="5">
        <f>pwm!$I$18*A180</f>
        <v>7.2916666666666676E-3</v>
      </c>
      <c r="M180" s="5">
        <f>pwm!$D$2*J180</f>
        <v>1.6541666666666668E-5</v>
      </c>
      <c r="N180" s="5">
        <f t="shared" si="22"/>
        <v>6.1621097825268595E-9</v>
      </c>
    </row>
    <row r="181" spans="1:14" x14ac:dyDescent="0.2">
      <c r="A181" s="1">
        <f t="shared" si="15"/>
        <v>176</v>
      </c>
      <c r="B181" s="1">
        <f t="shared" si="19"/>
        <v>25</v>
      </c>
      <c r="C181" s="3">
        <f>SIN(RADIANS(sinepwm!$B$15*B181))</f>
        <v>0.38268343236508978</v>
      </c>
      <c r="D181" s="5">
        <f>sinepwm!$B$6*A181</f>
        <v>7.3333333333333341E-3</v>
      </c>
      <c r="E181" s="9">
        <f>sinepwm!$B$6*C181</f>
        <v>1.5945143015212077E-5</v>
      </c>
      <c r="F181" s="9">
        <f>sinepwm!$B$6-E181</f>
        <v>2.5721523651454595E-5</v>
      </c>
      <c r="G181" s="10">
        <f t="shared" si="20"/>
        <v>0.38268343236508978</v>
      </c>
      <c r="H181" s="9">
        <f t="shared" si="21"/>
        <v>4.1666666666666672E-5</v>
      </c>
      <c r="J181" s="14">
        <f>ROUND(E181/pwm!$D$2,0)+K181</f>
        <v>383</v>
      </c>
      <c r="K181" s="67">
        <f t="shared" si="14"/>
        <v>0</v>
      </c>
      <c r="L181" s="5">
        <f>pwm!$I$18*A181</f>
        <v>7.3333333333333341E-3</v>
      </c>
      <c r="M181" s="5">
        <f>pwm!$D$2*J181</f>
        <v>1.5958333333333333E-5</v>
      </c>
      <c r="N181" s="5">
        <f t="shared" si="22"/>
        <v>-1.3190318121256118E-8</v>
      </c>
    </row>
    <row r="182" spans="1:14" x14ac:dyDescent="0.2">
      <c r="A182" s="1">
        <f t="shared" si="15"/>
        <v>177</v>
      </c>
      <c r="B182" s="1">
        <f t="shared" si="19"/>
        <v>24</v>
      </c>
      <c r="C182" s="3">
        <f>SIN(RADIANS(sinepwm!$B$15*B182))</f>
        <v>0.36812455268467797</v>
      </c>
      <c r="D182" s="5">
        <f>sinepwm!$B$6*A182</f>
        <v>7.3750000000000013E-3</v>
      </c>
      <c r="E182" s="9">
        <f>sinepwm!$B$6*C182</f>
        <v>1.5338523028528251E-5</v>
      </c>
      <c r="F182" s="9">
        <f>sinepwm!$B$6-E182</f>
        <v>2.6328143638138421E-5</v>
      </c>
      <c r="G182" s="10">
        <f t="shared" si="20"/>
        <v>0.36812455268467797</v>
      </c>
      <c r="H182" s="9">
        <f t="shared" si="21"/>
        <v>4.1666666666666672E-5</v>
      </c>
      <c r="J182" s="14">
        <f>ROUND(E182/pwm!$D$2,0)+K182</f>
        <v>368</v>
      </c>
      <c r="K182" s="67">
        <f t="shared" si="14"/>
        <v>0</v>
      </c>
      <c r="L182" s="5">
        <f>pwm!$I$18*A182</f>
        <v>7.3750000000000013E-3</v>
      </c>
      <c r="M182" s="5">
        <f>pwm!$D$2*J182</f>
        <v>1.5333333333333334E-5</v>
      </c>
      <c r="N182" s="5">
        <f t="shared" si="22"/>
        <v>5.1896951949166419E-9</v>
      </c>
    </row>
    <row r="183" spans="1:14" x14ac:dyDescent="0.2">
      <c r="A183" s="1">
        <f t="shared" si="15"/>
        <v>178</v>
      </c>
      <c r="B183" s="1">
        <f t="shared" si="19"/>
        <v>23</v>
      </c>
      <c r="C183" s="3">
        <f>SIN(RADIANS(sinepwm!$B$15*B183))</f>
        <v>0.3534748437792572</v>
      </c>
      <c r="D183" s="5">
        <f>sinepwm!$B$6*A183</f>
        <v>7.4166666666666678E-3</v>
      </c>
      <c r="E183" s="9">
        <f>sinepwm!$B$6*C183</f>
        <v>1.4728118490802385E-5</v>
      </c>
      <c r="F183" s="9">
        <f>sinepwm!$B$6-E183</f>
        <v>2.6938548175864285E-5</v>
      </c>
      <c r="G183" s="10">
        <f t="shared" si="20"/>
        <v>0.3534748437792572</v>
      </c>
      <c r="H183" s="9">
        <f t="shared" si="21"/>
        <v>4.1666666666666672E-5</v>
      </c>
      <c r="J183" s="14">
        <f>ROUND(E183/pwm!$D$2,0)+K183</f>
        <v>353</v>
      </c>
      <c r="K183" s="67">
        <f t="shared" si="14"/>
        <v>0</v>
      </c>
      <c r="L183" s="5">
        <f>pwm!$I$18*A183</f>
        <v>7.4166666666666678E-3</v>
      </c>
      <c r="M183" s="5">
        <f>pwm!$D$2*J183</f>
        <v>1.4708333333333335E-5</v>
      </c>
      <c r="N183" s="5">
        <f t="shared" si="22"/>
        <v>1.9785157469050902E-8</v>
      </c>
    </row>
    <row r="184" spans="1:14" x14ac:dyDescent="0.2">
      <c r="A184" s="1">
        <f t="shared" si="15"/>
        <v>179</v>
      </c>
      <c r="B184" s="1">
        <f t="shared" si="19"/>
        <v>22</v>
      </c>
      <c r="C184" s="3">
        <f>SIN(RADIANS(sinepwm!$B$15*B184))</f>
        <v>0.33873792024529148</v>
      </c>
      <c r="D184" s="5">
        <f>sinepwm!$B$6*A184</f>
        <v>7.4583333333333342E-3</v>
      </c>
      <c r="E184" s="9">
        <f>sinepwm!$B$6*C184</f>
        <v>1.411408001022048E-5</v>
      </c>
      <c r="F184" s="9">
        <f>sinepwm!$B$6-E184</f>
        <v>2.755258665644619E-5</v>
      </c>
      <c r="G184" s="10">
        <f t="shared" si="20"/>
        <v>0.33873792024529148</v>
      </c>
      <c r="H184" s="9">
        <f t="shared" si="21"/>
        <v>4.1666666666666672E-5</v>
      </c>
      <c r="J184" s="14">
        <f>ROUND(E184/pwm!$D$2,0)+K184</f>
        <v>339</v>
      </c>
      <c r="K184" s="67">
        <f t="shared" si="14"/>
        <v>0</v>
      </c>
      <c r="L184" s="5">
        <f>pwm!$I$18*A184</f>
        <v>7.4583333333333342E-3</v>
      </c>
      <c r="M184" s="5">
        <f>pwm!$D$2*J184</f>
        <v>1.4125000000000001E-5</v>
      </c>
      <c r="N184" s="5">
        <f t="shared" si="22"/>
        <v>-1.0919989779520776E-8</v>
      </c>
    </row>
    <row r="185" spans="1:14" x14ac:dyDescent="0.2">
      <c r="A185" s="1">
        <f t="shared" si="15"/>
        <v>180</v>
      </c>
      <c r="B185" s="1">
        <f t="shared" si="19"/>
        <v>21</v>
      </c>
      <c r="C185" s="3">
        <f>SIN(RADIANS(sinepwm!$B$15*B185))</f>
        <v>0.3239174181981494</v>
      </c>
      <c r="D185" s="5">
        <f>sinepwm!$B$6*A185</f>
        <v>7.5000000000000006E-3</v>
      </c>
      <c r="E185" s="9">
        <f>sinepwm!$B$6*C185</f>
        <v>1.3496559091589561E-5</v>
      </c>
      <c r="F185" s="9">
        <f>sinepwm!$B$6-E185</f>
        <v>2.8170107575077111E-5</v>
      </c>
      <c r="G185" s="10">
        <f t="shared" si="20"/>
        <v>0.3239174181981494</v>
      </c>
      <c r="H185" s="9">
        <f t="shared" si="21"/>
        <v>4.1666666666666672E-5</v>
      </c>
      <c r="J185" s="14">
        <f>ROUND(E185/pwm!$D$2,0)+K185</f>
        <v>324</v>
      </c>
      <c r="K185" s="67">
        <f t="shared" si="14"/>
        <v>0</v>
      </c>
      <c r="L185" s="5">
        <f>pwm!$I$18*A185</f>
        <v>7.5000000000000006E-3</v>
      </c>
      <c r="M185" s="5">
        <f>pwm!$D$2*J185</f>
        <v>1.3500000000000001E-5</v>
      </c>
      <c r="N185" s="5">
        <f t="shared" si="22"/>
        <v>-3.4409084104403972E-9</v>
      </c>
    </row>
    <row r="186" spans="1:14" x14ac:dyDescent="0.2">
      <c r="A186" s="1">
        <f t="shared" si="15"/>
        <v>181</v>
      </c>
      <c r="B186" s="1">
        <f t="shared" si="19"/>
        <v>20</v>
      </c>
      <c r="C186" s="3">
        <f>SIN(RADIANS(sinepwm!$B$15*B186))</f>
        <v>0.30901699437494745</v>
      </c>
      <c r="D186" s="5">
        <f>sinepwm!$B$6*A186</f>
        <v>7.5416666666666679E-3</v>
      </c>
      <c r="E186" s="9">
        <f>sinepwm!$B$6*C186</f>
        <v>1.2875708098956145E-5</v>
      </c>
      <c r="F186" s="9">
        <f>sinepwm!$B$6-E186</f>
        <v>2.8790958567710525E-5</v>
      </c>
      <c r="G186" s="10">
        <f t="shared" si="20"/>
        <v>0.30901699437494745</v>
      </c>
      <c r="H186" s="9">
        <f t="shared" si="21"/>
        <v>4.1666666666666672E-5</v>
      </c>
      <c r="J186" s="14">
        <f>ROUND(E186/pwm!$D$2,0)+K186</f>
        <v>309</v>
      </c>
      <c r="K186" s="67">
        <f t="shared" si="14"/>
        <v>0</v>
      </c>
      <c r="L186" s="5">
        <f>pwm!$I$18*A186</f>
        <v>7.5416666666666679E-3</v>
      </c>
      <c r="M186" s="5">
        <f>pwm!$D$2*J186</f>
        <v>1.2875000000000001E-5</v>
      </c>
      <c r="N186" s="5">
        <f t="shared" si="22"/>
        <v>7.0809895614370175E-10</v>
      </c>
    </row>
    <row r="187" spans="1:14" x14ac:dyDescent="0.2">
      <c r="A187" s="1">
        <f t="shared" si="15"/>
        <v>182</v>
      </c>
      <c r="B187" s="1">
        <f t="shared" si="19"/>
        <v>19</v>
      </c>
      <c r="C187" s="3">
        <f>SIN(RADIANS(sinepwm!$B$15*B187))</f>
        <v>0.294040325232304</v>
      </c>
      <c r="D187" s="5">
        <f>sinepwm!$B$6*A187</f>
        <v>7.5833333333333343E-3</v>
      </c>
      <c r="E187" s="9">
        <f>sinepwm!$B$6*C187</f>
        <v>1.2251680218012669E-5</v>
      </c>
      <c r="F187" s="9">
        <f>sinepwm!$B$6-E187</f>
        <v>2.9414986448654003E-5</v>
      </c>
      <c r="G187" s="10">
        <f t="shared" si="20"/>
        <v>0.294040325232304</v>
      </c>
      <c r="H187" s="9">
        <f t="shared" si="21"/>
        <v>4.1666666666666672E-5</v>
      </c>
      <c r="J187" s="14">
        <f>ROUND(E187/pwm!$D$2,0)+K187</f>
        <v>294</v>
      </c>
      <c r="K187" s="67">
        <f t="shared" si="14"/>
        <v>0</v>
      </c>
      <c r="L187" s="5">
        <f>pwm!$I$18*A187</f>
        <v>7.5833333333333343E-3</v>
      </c>
      <c r="M187" s="5">
        <f>pwm!$D$2*J187</f>
        <v>1.2250000000000001E-5</v>
      </c>
      <c r="N187" s="5">
        <f t="shared" si="22"/>
        <v>1.6802180126677442E-9</v>
      </c>
    </row>
    <row r="188" spans="1:14" x14ac:dyDescent="0.2">
      <c r="A188" s="1">
        <f t="shared" si="15"/>
        <v>183</v>
      </c>
      <c r="B188" s="1">
        <f t="shared" si="19"/>
        <v>18</v>
      </c>
      <c r="C188" s="3">
        <f>SIN(RADIANS(sinepwm!$B$15*B188))</f>
        <v>0.27899110603922933</v>
      </c>
      <c r="D188" s="5">
        <f>sinepwm!$B$6*A188</f>
        <v>7.6250000000000007E-3</v>
      </c>
      <c r="E188" s="9">
        <f>sinepwm!$B$6*C188</f>
        <v>1.1624629418301224E-5</v>
      </c>
      <c r="F188" s="9">
        <f>sinepwm!$B$6-E188</f>
        <v>3.0042037248365448E-5</v>
      </c>
      <c r="G188" s="10">
        <f t="shared" si="20"/>
        <v>0.27899110603922933</v>
      </c>
      <c r="H188" s="9">
        <f t="shared" si="21"/>
        <v>4.1666666666666672E-5</v>
      </c>
      <c r="J188" s="14">
        <f>ROUND(E188/pwm!$D$2,0)+K188</f>
        <v>279</v>
      </c>
      <c r="K188" s="67">
        <f t="shared" si="14"/>
        <v>0</v>
      </c>
      <c r="L188" s="5">
        <f>pwm!$I$18*A188</f>
        <v>7.6250000000000007E-3</v>
      </c>
      <c r="M188" s="5">
        <f>pwm!$D$2*J188</f>
        <v>1.1625000000000001E-5</v>
      </c>
      <c r="N188" s="5">
        <f t="shared" si="22"/>
        <v>-3.7058169877755062E-10</v>
      </c>
    </row>
    <row r="189" spans="1:14" x14ac:dyDescent="0.2">
      <c r="A189" s="1">
        <f t="shared" si="15"/>
        <v>184</v>
      </c>
      <c r="B189" s="1">
        <f t="shared" si="19"/>
        <v>17</v>
      </c>
      <c r="C189" s="3">
        <f>SIN(RADIANS(sinepwm!$B$15*B189))</f>
        <v>0.26387304996537292</v>
      </c>
      <c r="D189" s="5">
        <f>sinepwm!$B$6*A189</f>
        <v>7.666666666666668E-3</v>
      </c>
      <c r="E189" s="9">
        <f>sinepwm!$B$6*C189</f>
        <v>1.0994710415223873E-5</v>
      </c>
      <c r="F189" s="9">
        <f>sinepwm!$B$6-E189</f>
        <v>3.0671956251442801E-5</v>
      </c>
      <c r="G189" s="10">
        <f t="shared" si="20"/>
        <v>0.26387304996537292</v>
      </c>
      <c r="H189" s="9">
        <f t="shared" si="21"/>
        <v>4.1666666666666672E-5</v>
      </c>
      <c r="J189" s="14">
        <f>ROUND(E189/pwm!$D$2,0)+K189</f>
        <v>264</v>
      </c>
      <c r="K189" s="67">
        <f t="shared" si="14"/>
        <v>0</v>
      </c>
      <c r="L189" s="5">
        <f>pwm!$I$18*A189</f>
        <v>7.666666666666668E-3</v>
      </c>
      <c r="M189" s="5">
        <f>pwm!$D$2*J189</f>
        <v>1.1000000000000001E-5</v>
      </c>
      <c r="N189" s="5">
        <f t="shared" si="22"/>
        <v>-5.2895847761287617E-9</v>
      </c>
    </row>
    <row r="190" spans="1:14" x14ac:dyDescent="0.2">
      <c r="A190" s="1">
        <f t="shared" si="15"/>
        <v>185</v>
      </c>
      <c r="B190" s="1">
        <f t="shared" si="19"/>
        <v>16</v>
      </c>
      <c r="C190" s="3">
        <f>SIN(RADIANS(sinepwm!$B$15*B190))</f>
        <v>0.24868988716485479</v>
      </c>
      <c r="D190" s="5">
        <f>sinepwm!$B$6*A190</f>
        <v>7.7083333333333344E-3</v>
      </c>
      <c r="E190" s="9">
        <f>sinepwm!$B$6*C190</f>
        <v>1.036207863186895E-5</v>
      </c>
      <c r="F190" s="9">
        <f>sinepwm!$B$6-E190</f>
        <v>3.1304588034797718E-5</v>
      </c>
      <c r="G190" s="10">
        <f t="shared" si="20"/>
        <v>0.24868988716485477</v>
      </c>
      <c r="H190" s="9">
        <f t="shared" si="21"/>
        <v>4.1666666666666672E-5</v>
      </c>
      <c r="J190" s="14">
        <f>ROUND(E190/pwm!$D$2,0)+K190</f>
        <v>249</v>
      </c>
      <c r="K190" s="67">
        <f t="shared" si="14"/>
        <v>0</v>
      </c>
      <c r="L190" s="5">
        <f>pwm!$I$18*A190</f>
        <v>7.7083333333333344E-3</v>
      </c>
      <c r="M190" s="5">
        <f>pwm!$D$2*J190</f>
        <v>1.0375000000000001E-5</v>
      </c>
      <c r="N190" s="5">
        <f t="shared" si="22"/>
        <v>-1.2921368131051163E-8</v>
      </c>
    </row>
    <row r="191" spans="1:14" x14ac:dyDescent="0.2">
      <c r="A191" s="1">
        <f t="shared" si="15"/>
        <v>186</v>
      </c>
      <c r="B191" s="1">
        <f t="shared" si="19"/>
        <v>15</v>
      </c>
      <c r="C191" s="3">
        <f>SIN(RADIANS(sinepwm!$B$15*B191))</f>
        <v>0.23344536385590542</v>
      </c>
      <c r="D191" s="5">
        <f>sinepwm!$B$6*A191</f>
        <v>7.7500000000000008E-3</v>
      </c>
      <c r="E191" s="9">
        <f>sinepwm!$B$6*C191</f>
        <v>9.7268901606627269E-6</v>
      </c>
      <c r="F191" s="9">
        <f>sinepwm!$B$6-E191</f>
        <v>3.1939776506003947E-5</v>
      </c>
      <c r="G191" s="10">
        <f t="shared" si="20"/>
        <v>0.23344536385590542</v>
      </c>
      <c r="H191" s="9">
        <f t="shared" si="21"/>
        <v>4.1666666666666672E-5</v>
      </c>
      <c r="J191" s="14">
        <f>ROUND(E191/pwm!$D$2,0)+K191</f>
        <v>233</v>
      </c>
      <c r="K191" s="67">
        <f t="shared" si="14"/>
        <v>0</v>
      </c>
      <c r="L191" s="5">
        <f>pwm!$I$18*A191</f>
        <v>7.7500000000000008E-3</v>
      </c>
      <c r="M191" s="5">
        <f>pwm!$D$2*J191</f>
        <v>9.7083333333333333E-6</v>
      </c>
      <c r="N191" s="5">
        <f t="shared" si="22"/>
        <v>1.855682732939365E-8</v>
      </c>
    </row>
    <row r="192" spans="1:14" x14ac:dyDescent="0.2">
      <c r="A192" s="1">
        <f t="shared" si="15"/>
        <v>187</v>
      </c>
      <c r="B192" s="1">
        <f t="shared" si="19"/>
        <v>14</v>
      </c>
      <c r="C192" s="3">
        <f>SIN(RADIANS(sinepwm!$B$15*B192))</f>
        <v>0.21814324139654256</v>
      </c>
      <c r="D192" s="5">
        <f>sinepwm!$B$6*A192</f>
        <v>7.7916666666666681E-3</v>
      </c>
      <c r="E192" s="9">
        <f>sinepwm!$B$6*C192</f>
        <v>9.0893017248559415E-6</v>
      </c>
      <c r="F192" s="9">
        <f>sinepwm!$B$6-E192</f>
        <v>3.2577364941810729E-5</v>
      </c>
      <c r="G192" s="10">
        <f t="shared" si="20"/>
        <v>0.21814324139654256</v>
      </c>
      <c r="H192" s="9">
        <f t="shared" si="21"/>
        <v>4.1666666666666672E-5</v>
      </c>
      <c r="J192" s="14">
        <f>ROUND(E192/pwm!$D$2,0)+K192</f>
        <v>218</v>
      </c>
      <c r="K192" s="67">
        <f t="shared" si="14"/>
        <v>0</v>
      </c>
      <c r="L192" s="5">
        <f>pwm!$I$18*A192</f>
        <v>7.7916666666666681E-3</v>
      </c>
      <c r="M192" s="5">
        <f>pwm!$D$2*J192</f>
        <v>9.0833333333333333E-6</v>
      </c>
      <c r="N192" s="5">
        <f t="shared" si="22"/>
        <v>5.9683915226081382E-9</v>
      </c>
    </row>
    <row r="193" spans="1:14" x14ac:dyDescent="0.2">
      <c r="A193" s="1">
        <f t="shared" si="15"/>
        <v>188</v>
      </c>
      <c r="B193" s="1">
        <f t="shared" si="19"/>
        <v>13</v>
      </c>
      <c r="C193" s="3">
        <f>SIN(RADIANS(sinepwm!$B$15*B193))</f>
        <v>0.20278729535651249</v>
      </c>
      <c r="D193" s="5">
        <f>sinepwm!$B$6*A193</f>
        <v>7.8333333333333345E-3</v>
      </c>
      <c r="E193" s="9">
        <f>sinepwm!$B$6*C193</f>
        <v>8.4494706398546876E-6</v>
      </c>
      <c r="F193" s="9">
        <f>sinepwm!$B$6-E193</f>
        <v>3.3217196026811988E-5</v>
      </c>
      <c r="G193" s="10">
        <f t="shared" si="20"/>
        <v>0.20278729535651246</v>
      </c>
      <c r="H193" s="9">
        <f t="shared" si="21"/>
        <v>4.1666666666666672E-5</v>
      </c>
      <c r="J193" s="14">
        <f>ROUND(E193/pwm!$D$2,0)+K193</f>
        <v>203</v>
      </c>
      <c r="K193" s="67">
        <f t="shared" si="14"/>
        <v>0</v>
      </c>
      <c r="L193" s="5">
        <f>pwm!$I$18*A193</f>
        <v>7.8333333333333345E-3</v>
      </c>
      <c r="M193" s="5">
        <f>pwm!$D$2*J193</f>
        <v>8.4583333333333334E-6</v>
      </c>
      <c r="N193" s="5">
        <f t="shared" si="22"/>
        <v>-8.8626934786457349E-9</v>
      </c>
    </row>
    <row r="194" spans="1:14" x14ac:dyDescent="0.2">
      <c r="A194" s="1">
        <f t="shared" si="15"/>
        <v>189</v>
      </c>
      <c r="B194" s="1">
        <f t="shared" si="19"/>
        <v>12</v>
      </c>
      <c r="C194" s="3">
        <f>SIN(RADIANS(sinepwm!$B$15*B194))</f>
        <v>0.18738131458572463</v>
      </c>
      <c r="D194" s="5">
        <f>sinepwm!$B$6*A194</f>
        <v>7.8750000000000018E-3</v>
      </c>
      <c r="E194" s="9">
        <f>sinepwm!$B$6*C194</f>
        <v>7.8075547744051935E-6</v>
      </c>
      <c r="F194" s="9">
        <f>sinepwm!$B$6-E194</f>
        <v>3.3859111892261477E-5</v>
      </c>
      <c r="G194" s="10">
        <f t="shared" si="20"/>
        <v>0.18738131458572463</v>
      </c>
      <c r="H194" s="9">
        <f t="shared" si="21"/>
        <v>4.1666666666666672E-5</v>
      </c>
      <c r="J194" s="14">
        <f>ROUND(E194/pwm!$D$2,0)+K194</f>
        <v>187</v>
      </c>
      <c r="K194" s="67">
        <f t="shared" si="14"/>
        <v>0</v>
      </c>
      <c r="L194" s="5">
        <f>pwm!$I$18*A194</f>
        <v>7.8750000000000018E-3</v>
      </c>
      <c r="M194" s="5">
        <f>pwm!$D$2*J194</f>
        <v>7.7916666666666669E-6</v>
      </c>
      <c r="N194" s="5">
        <f t="shared" si="22"/>
        <v>1.5888107738526631E-8</v>
      </c>
    </row>
    <row r="195" spans="1:14" x14ac:dyDescent="0.2">
      <c r="A195" s="1">
        <f t="shared" si="15"/>
        <v>190</v>
      </c>
      <c r="B195" s="1">
        <f t="shared" si="19"/>
        <v>11</v>
      </c>
      <c r="C195" s="3">
        <f>SIN(RADIANS(sinepwm!$B$15*B195))</f>
        <v>0.17192910027940958</v>
      </c>
      <c r="D195" s="5">
        <f>sinepwm!$B$6*A195</f>
        <v>7.9166666666666673E-3</v>
      </c>
      <c r="E195" s="9">
        <f>sinepwm!$B$6*C195</f>
        <v>7.1637125116420669E-6</v>
      </c>
      <c r="F195" s="9">
        <f>sinepwm!$B$6-E195</f>
        <v>3.4502954155024606E-5</v>
      </c>
      <c r="G195" s="10">
        <f t="shared" si="20"/>
        <v>0.17192910027940958</v>
      </c>
      <c r="H195" s="9">
        <f t="shared" si="21"/>
        <v>4.1666666666666672E-5</v>
      </c>
      <c r="J195" s="14">
        <f>ROUND(E195/pwm!$D$2,0)+K195</f>
        <v>172</v>
      </c>
      <c r="K195" s="67">
        <f t="shared" si="14"/>
        <v>0</v>
      </c>
      <c r="L195" s="5">
        <f>pwm!$I$18*A195</f>
        <v>7.9166666666666673E-3</v>
      </c>
      <c r="M195" s="5">
        <f>pwm!$D$2*J195</f>
        <v>7.1666666666666669E-6</v>
      </c>
      <c r="N195" s="5">
        <f t="shared" si="22"/>
        <v>-2.9541550246000016E-9</v>
      </c>
    </row>
    <row r="196" spans="1:14" x14ac:dyDescent="0.2">
      <c r="A196" s="1">
        <f t="shared" si="15"/>
        <v>191</v>
      </c>
      <c r="B196" s="1">
        <f t="shared" si="19"/>
        <v>10</v>
      </c>
      <c r="C196" s="3">
        <f>SIN(RADIANS(sinepwm!$B$15*B196))</f>
        <v>0.1564344650402309</v>
      </c>
      <c r="D196" s="5">
        <f>sinepwm!$B$6*A196</f>
        <v>7.9583333333333346E-3</v>
      </c>
      <c r="E196" s="9">
        <f>sinepwm!$B$6*C196</f>
        <v>6.5181027100096216E-6</v>
      </c>
      <c r="F196" s="9">
        <f>sinepwm!$B$6-E196</f>
        <v>3.5148563956657052E-5</v>
      </c>
      <c r="G196" s="10">
        <f t="shared" si="20"/>
        <v>0.1564344650402309</v>
      </c>
      <c r="H196" s="9">
        <f t="shared" si="21"/>
        <v>4.1666666666666672E-5</v>
      </c>
      <c r="J196" s="14">
        <f>ROUND(E196/pwm!$D$2,0)+K196</f>
        <v>156</v>
      </c>
      <c r="K196" s="67">
        <f t="shared" si="14"/>
        <v>0</v>
      </c>
      <c r="L196" s="5">
        <f>pwm!$I$18*A196</f>
        <v>7.9583333333333346E-3</v>
      </c>
      <c r="M196" s="5">
        <f>pwm!$D$2*J196</f>
        <v>6.5000000000000004E-6</v>
      </c>
      <c r="N196" s="5">
        <f t="shared" si="22"/>
        <v>1.8102710009621203E-8</v>
      </c>
    </row>
    <row r="197" spans="1:14" x14ac:dyDescent="0.2">
      <c r="A197" s="1">
        <f t="shared" si="15"/>
        <v>192</v>
      </c>
      <c r="B197" s="1">
        <f t="shared" si="19"/>
        <v>9</v>
      </c>
      <c r="C197" s="3">
        <f>SIN(RADIANS(sinepwm!$B$15*B197))</f>
        <v>0.14090123193758269</v>
      </c>
      <c r="D197" s="5">
        <f>sinepwm!$B$6*A197</f>
        <v>8.0000000000000002E-3</v>
      </c>
      <c r="E197" s="9">
        <f>sinepwm!$B$6*C197</f>
        <v>5.870884664065946E-6</v>
      </c>
      <c r="F197" s="9">
        <f>sinepwm!$B$6-E197</f>
        <v>3.5795782002600728E-5</v>
      </c>
      <c r="G197" s="10">
        <f t="shared" si="20"/>
        <v>0.14090123193758269</v>
      </c>
      <c r="H197" s="9">
        <f t="shared" si="21"/>
        <v>4.1666666666666672E-5</v>
      </c>
      <c r="J197" s="14">
        <f>ROUND(E197/pwm!$D$2,0)+K197</f>
        <v>141</v>
      </c>
      <c r="K197" s="67">
        <f t="shared" si="14"/>
        <v>0</v>
      </c>
      <c r="L197" s="5">
        <f>pwm!$I$18*A197</f>
        <v>8.0000000000000002E-3</v>
      </c>
      <c r="M197" s="5">
        <f>pwm!$D$2*J197</f>
        <v>5.8750000000000005E-6</v>
      </c>
      <c r="N197" s="5">
        <f t="shared" si="22"/>
        <v>-4.1153359340544967E-9</v>
      </c>
    </row>
    <row r="198" spans="1:14" x14ac:dyDescent="0.2">
      <c r="A198" s="1">
        <f t="shared" si="15"/>
        <v>193</v>
      </c>
      <c r="B198" s="1">
        <f t="shared" si="19"/>
        <v>8</v>
      </c>
      <c r="C198" s="3">
        <f>SIN(RADIANS(sinepwm!$B$15*B198))</f>
        <v>0.12533323356430426</v>
      </c>
      <c r="D198" s="5">
        <f>sinepwm!$B$6*A198</f>
        <v>8.0416666666666674E-3</v>
      </c>
      <c r="E198" s="9">
        <f>sinepwm!$B$6*C198</f>
        <v>5.2222180651793452E-6</v>
      </c>
      <c r="F198" s="9">
        <f>sinepwm!$B$6-E198</f>
        <v>3.6444448601487329E-5</v>
      </c>
      <c r="G198" s="10">
        <f t="shared" si="20"/>
        <v>0.12533323356430426</v>
      </c>
      <c r="H198" s="9">
        <f t="shared" si="21"/>
        <v>4.1666666666666672E-5</v>
      </c>
      <c r="J198" s="14">
        <f>ROUND(E198/pwm!$D$2,0)+K198</f>
        <v>125</v>
      </c>
      <c r="K198" s="67">
        <f t="shared" ref="K198:K206" si="23">$K$3*C198</f>
        <v>0</v>
      </c>
      <c r="L198" s="5">
        <f>pwm!$I$18*A198</f>
        <v>8.0416666666666674E-3</v>
      </c>
      <c r="M198" s="5">
        <f>pwm!$D$2*J198</f>
        <v>5.208333333333334E-6</v>
      </c>
      <c r="N198" s="5">
        <f t="shared" si="22"/>
        <v>1.3884731846011186E-8</v>
      </c>
    </row>
    <row r="199" spans="1:14" x14ac:dyDescent="0.2">
      <c r="A199" s="1">
        <f t="shared" ref="A199:A206" si="24">A198+1</f>
        <v>194</v>
      </c>
      <c r="B199" s="1">
        <f t="shared" si="19"/>
        <v>7</v>
      </c>
      <c r="C199" s="3">
        <f>SIN(RADIANS(sinepwm!$B$15*B199))</f>
        <v>0.10973431109104528</v>
      </c>
      <c r="D199" s="5">
        <f>sinepwm!$B$6*A199</f>
        <v>8.0833333333333347E-3</v>
      </c>
      <c r="E199" s="9">
        <f>sinepwm!$B$6*C199</f>
        <v>4.5722629621268876E-6</v>
      </c>
      <c r="F199" s="9">
        <f>sinepwm!$B$6-E199</f>
        <v>3.7094403704539783E-5</v>
      </c>
      <c r="G199" s="10">
        <f t="shared" si="20"/>
        <v>0.10973431109104528</v>
      </c>
      <c r="H199" s="9">
        <f t="shared" si="21"/>
        <v>4.1666666666666672E-5</v>
      </c>
      <c r="J199" s="14">
        <f>ROUND(E199/pwm!$D$2,0)+K199</f>
        <v>110</v>
      </c>
      <c r="K199" s="67">
        <f t="shared" si="23"/>
        <v>0</v>
      </c>
      <c r="L199" s="5">
        <f>pwm!$I$18*A199</f>
        <v>8.0833333333333347E-3</v>
      </c>
      <c r="M199" s="5">
        <f>pwm!$D$2*J199</f>
        <v>4.5833333333333332E-6</v>
      </c>
      <c r="N199" s="5">
        <f t="shared" si="22"/>
        <v>-1.1070371206445621E-8</v>
      </c>
    </row>
    <row r="200" spans="1:14" x14ac:dyDescent="0.2">
      <c r="A200" s="1">
        <f t="shared" si="24"/>
        <v>195</v>
      </c>
      <c r="B200" s="1">
        <f t="shared" si="19"/>
        <v>6</v>
      </c>
      <c r="C200" s="3">
        <f>SIN(RADIANS(sinepwm!$B$15*B200))</f>
        <v>9.4108313318514325E-2</v>
      </c>
      <c r="D200" s="5">
        <f>sinepwm!$B$6*A200</f>
        <v>8.1250000000000003E-3</v>
      </c>
      <c r="E200" s="9">
        <f>sinepwm!$B$6*C200</f>
        <v>3.921179721604764E-6</v>
      </c>
      <c r="F200" s="9">
        <f>sinepwm!$B$6-E200</f>
        <v>3.7745486945061908E-5</v>
      </c>
      <c r="G200" s="10">
        <f t="shared" si="20"/>
        <v>9.4108313318514325E-2</v>
      </c>
      <c r="H200" s="9">
        <f t="shared" si="21"/>
        <v>4.1666666666666672E-5</v>
      </c>
      <c r="J200" s="14">
        <f>ROUND(E200/pwm!$D$2,0)+K200</f>
        <v>94</v>
      </c>
      <c r="K200" s="67">
        <f t="shared" si="23"/>
        <v>0</v>
      </c>
      <c r="L200" s="5">
        <f>pwm!$I$18*A200</f>
        <v>8.1250000000000003E-3</v>
      </c>
      <c r="M200" s="5">
        <f>pwm!$D$2*J200</f>
        <v>3.9166666666666667E-6</v>
      </c>
      <c r="N200" s="5">
        <f t="shared" si="22"/>
        <v>4.5130549380972934E-9</v>
      </c>
    </row>
    <row r="201" spans="1:14" x14ac:dyDescent="0.2">
      <c r="A201" s="1">
        <f t="shared" si="24"/>
        <v>196</v>
      </c>
      <c r="B201" s="1">
        <f t="shared" si="19"/>
        <v>5</v>
      </c>
      <c r="C201" s="3">
        <f>SIN(RADIANS(sinepwm!$B$15*B201))</f>
        <v>7.8459095727844957E-2</v>
      </c>
      <c r="D201" s="5">
        <f>sinepwm!$B$6*A201</f>
        <v>8.1666666666666676E-3</v>
      </c>
      <c r="E201" s="9">
        <f>sinepwm!$B$6*C201</f>
        <v>3.269128988660207E-6</v>
      </c>
      <c r="F201" s="9">
        <f>sinepwm!$B$6-E201</f>
        <v>3.8397537678006466E-5</v>
      </c>
      <c r="G201" s="10">
        <f t="shared" si="20"/>
        <v>7.8459095727844957E-2</v>
      </c>
      <c r="H201" s="9">
        <f t="shared" si="21"/>
        <v>4.1666666666666672E-5</v>
      </c>
      <c r="J201" s="14">
        <f>ROUND(E201/pwm!$D$2,0)+K201</f>
        <v>78</v>
      </c>
      <c r="K201" s="67">
        <f t="shared" si="23"/>
        <v>0</v>
      </c>
      <c r="L201" s="5">
        <f>pwm!$I$18*A201</f>
        <v>8.1666666666666676E-3</v>
      </c>
      <c r="M201" s="5">
        <f>pwm!$D$2*J201</f>
        <v>3.2500000000000002E-6</v>
      </c>
      <c r="N201" s="5">
        <f t="shared" si="22"/>
        <v>1.9128988660206776E-8</v>
      </c>
    </row>
    <row r="202" spans="1:14" x14ac:dyDescent="0.2">
      <c r="A202" s="1">
        <f t="shared" si="24"/>
        <v>197</v>
      </c>
      <c r="B202" s="1">
        <f t="shared" si="19"/>
        <v>4</v>
      </c>
      <c r="C202" s="3">
        <f>SIN(RADIANS(sinepwm!$B$15*B202))</f>
        <v>6.2790519529313374E-2</v>
      </c>
      <c r="D202" s="5">
        <f>sinepwm!$B$6*A202</f>
        <v>8.2083333333333348E-3</v>
      </c>
      <c r="E202" s="9">
        <f>sinepwm!$B$6*C202</f>
        <v>2.6162716470547243E-6</v>
      </c>
      <c r="F202" s="9">
        <f>sinepwm!$B$6-E202</f>
        <v>3.9050395019611951E-5</v>
      </c>
      <c r="G202" s="10">
        <f t="shared" si="20"/>
        <v>6.2790519529313374E-2</v>
      </c>
      <c r="H202" s="9">
        <f t="shared" si="21"/>
        <v>4.1666666666666672E-5</v>
      </c>
      <c r="J202" s="14">
        <f>ROUND(E202/pwm!$D$2,0)+K202</f>
        <v>63</v>
      </c>
      <c r="K202" s="67">
        <f t="shared" si="23"/>
        <v>0</v>
      </c>
      <c r="L202" s="5">
        <f>pwm!$I$18*A202</f>
        <v>8.2083333333333348E-3</v>
      </c>
      <c r="M202" s="5">
        <f>pwm!$D$2*J202</f>
        <v>2.6250000000000003E-6</v>
      </c>
      <c r="N202" s="5">
        <f t="shared" si="22"/>
        <v>-8.7283529452760142E-9</v>
      </c>
    </row>
    <row r="203" spans="1:14" x14ac:dyDescent="0.2">
      <c r="A203" s="1">
        <f t="shared" si="24"/>
        <v>198</v>
      </c>
      <c r="B203" s="1">
        <f t="shared" si="19"/>
        <v>3</v>
      </c>
      <c r="C203" s="3">
        <f>SIN(RADIANS(sinepwm!$B$15*B203))</f>
        <v>4.7106450709642665E-2</v>
      </c>
      <c r="D203" s="5">
        <f>sinepwm!$B$6*A203</f>
        <v>8.2500000000000004E-3</v>
      </c>
      <c r="E203" s="9">
        <f>sinepwm!$B$6*C203</f>
        <v>1.9627687795684447E-6</v>
      </c>
      <c r="F203" s="9">
        <f>sinepwm!$B$6-E203</f>
        <v>3.9703897887098225E-5</v>
      </c>
      <c r="G203" s="10">
        <f t="shared" si="20"/>
        <v>4.7106450709642665E-2</v>
      </c>
      <c r="H203" s="9">
        <f t="shared" si="21"/>
        <v>4.1666666666666672E-5</v>
      </c>
      <c r="J203" s="14">
        <f>ROUND(E203/pwm!$D$2,0)+K203</f>
        <v>47</v>
      </c>
      <c r="K203" s="67">
        <f t="shared" si="23"/>
        <v>0</v>
      </c>
      <c r="L203" s="5">
        <f>pwm!$I$18*A203</f>
        <v>8.2500000000000004E-3</v>
      </c>
      <c r="M203" s="5">
        <f>pwm!$D$2*J203</f>
        <v>1.9583333333333334E-6</v>
      </c>
      <c r="N203" s="5">
        <f t="shared" si="22"/>
        <v>4.4354462351113086E-9</v>
      </c>
    </row>
    <row r="204" spans="1:14" x14ac:dyDescent="0.2">
      <c r="A204" s="1">
        <f t="shared" si="24"/>
        <v>199</v>
      </c>
      <c r="B204" s="1">
        <f t="shared" si="19"/>
        <v>2</v>
      </c>
      <c r="C204" s="3">
        <f>SIN(RADIANS(sinepwm!$B$15*B204))</f>
        <v>3.1410759078128292E-2</v>
      </c>
      <c r="D204" s="5">
        <f>sinepwm!$B$6*A204</f>
        <v>8.2916666666666677E-3</v>
      </c>
      <c r="E204" s="9">
        <f>sinepwm!$B$6*C204</f>
        <v>1.3087816282553456E-6</v>
      </c>
      <c r="F204" s="9">
        <f>sinepwm!$B$6-E204</f>
        <v>4.0357885038411326E-5</v>
      </c>
      <c r="G204" s="10">
        <f t="shared" si="20"/>
        <v>3.1410759078128292E-2</v>
      </c>
      <c r="H204" s="9">
        <f t="shared" si="21"/>
        <v>4.1666666666666672E-5</v>
      </c>
      <c r="J204" s="14">
        <f>ROUND(E204/pwm!$D$2,0)+K204</f>
        <v>31</v>
      </c>
      <c r="K204" s="67">
        <f t="shared" si="23"/>
        <v>0</v>
      </c>
      <c r="L204" s="5">
        <f>pwm!$I$18*A204</f>
        <v>8.2916666666666677E-3</v>
      </c>
      <c r="M204" s="5">
        <f>pwm!$D$2*J204</f>
        <v>1.2916666666666667E-6</v>
      </c>
      <c r="N204" s="5">
        <f t="shared" si="22"/>
        <v>1.7114961588678974E-8</v>
      </c>
    </row>
    <row r="205" spans="1:14" x14ac:dyDescent="0.2">
      <c r="A205" s="1">
        <f t="shared" si="24"/>
        <v>200</v>
      </c>
      <c r="B205" s="1">
        <f t="shared" si="19"/>
        <v>1</v>
      </c>
      <c r="C205" s="3">
        <f>SIN(RADIANS(sinepwm!$B$15*B205))</f>
        <v>1.5707317311820675E-2</v>
      </c>
      <c r="D205" s="5">
        <f>sinepwm!$B$6*A205</f>
        <v>8.333333333333335E-3</v>
      </c>
      <c r="E205" s="9">
        <f>sinepwm!$B$6*C205</f>
        <v>6.544715546591949E-7</v>
      </c>
      <c r="F205" s="9">
        <f>sinepwm!$B$6-E205</f>
        <v>4.1012195112007476E-5</v>
      </c>
      <c r="G205" s="10">
        <f t="shared" si="20"/>
        <v>1.5707317311820675E-2</v>
      </c>
      <c r="H205" s="9">
        <f t="shared" si="21"/>
        <v>4.1666666666666672E-5</v>
      </c>
      <c r="J205" s="14">
        <f>ROUND(E205/pwm!$D$2,0)+K205</f>
        <v>16</v>
      </c>
      <c r="K205" s="67">
        <f t="shared" si="23"/>
        <v>0</v>
      </c>
      <c r="L205" s="5">
        <f>pwm!$I$18*A205</f>
        <v>8.333333333333335E-3</v>
      </c>
      <c r="M205" s="5">
        <f>pwm!$D$2*J205</f>
        <v>6.6666666666666671E-7</v>
      </c>
      <c r="N205" s="5">
        <f t="shared" si="22"/>
        <v>-1.2195112007471804E-8</v>
      </c>
    </row>
    <row r="206" spans="1:14" x14ac:dyDescent="0.2">
      <c r="A206" s="1">
        <f t="shared" si="24"/>
        <v>201</v>
      </c>
      <c r="B206" s="1">
        <f t="shared" si="19"/>
        <v>0</v>
      </c>
      <c r="C206" s="3">
        <f>SIN(RADIANS(sinepwm!$B$15*B206))</f>
        <v>0</v>
      </c>
      <c r="D206" s="5">
        <f>sinepwm!$B$6*A206</f>
        <v>8.3750000000000005E-3</v>
      </c>
      <c r="E206" s="9">
        <f>sinepwm!$B$6*C206</f>
        <v>0</v>
      </c>
      <c r="F206" s="9">
        <f>sinepwm!$B$6-E206</f>
        <v>4.1666666666666672E-5</v>
      </c>
      <c r="G206" s="10">
        <f t="shared" si="20"/>
        <v>0</v>
      </c>
      <c r="H206" s="9">
        <f t="shared" si="21"/>
        <v>4.1666666666666672E-5</v>
      </c>
      <c r="J206" s="14">
        <f>ROUND(E206/pwm!$D$2,0)+K206</f>
        <v>0</v>
      </c>
      <c r="K206" s="67">
        <f t="shared" si="23"/>
        <v>0</v>
      </c>
      <c r="L206" s="5">
        <f>pwm!$I$18*A206</f>
        <v>8.3750000000000005E-3</v>
      </c>
      <c r="M206" s="5">
        <f>pwm!$D$2*J206</f>
        <v>0</v>
      </c>
      <c r="N206" s="5">
        <f t="shared" si="22"/>
        <v>0</v>
      </c>
    </row>
    <row r="207" spans="1:14" x14ac:dyDescent="0.2">
      <c r="A207" s="1"/>
      <c r="B207" s="1"/>
      <c r="C207" s="3"/>
      <c r="D207" s="5"/>
      <c r="E207" s="9"/>
      <c r="F207" s="9"/>
      <c r="G207" s="10"/>
      <c r="H207" s="9"/>
      <c r="J207" s="1"/>
      <c r="L207" s="5"/>
      <c r="M207" s="5"/>
      <c r="N207" s="5"/>
    </row>
    <row r="208" spans="1:14" x14ac:dyDescent="0.2">
      <c r="A208" s="1"/>
      <c r="B208" s="1"/>
      <c r="C208" s="3"/>
      <c r="D208" s="5"/>
      <c r="E208" s="9"/>
      <c r="F208" s="9"/>
      <c r="G208" s="10"/>
      <c r="H208" s="9"/>
      <c r="J208" s="1"/>
      <c r="L208" s="5"/>
      <c r="M208" s="5"/>
      <c r="N208" s="5"/>
    </row>
    <row r="209" spans="1:14" x14ac:dyDescent="0.2">
      <c r="A209" s="1"/>
      <c r="B209" s="1"/>
      <c r="C209" s="3"/>
      <c r="D209" s="5"/>
      <c r="E209" s="9"/>
      <c r="F209" s="9"/>
      <c r="G209" s="10"/>
      <c r="H209" s="9"/>
      <c r="J209" s="1"/>
      <c r="L209" s="5"/>
      <c r="M209" s="5"/>
      <c r="N209" s="5"/>
    </row>
    <row r="210" spans="1:14" x14ac:dyDescent="0.2">
      <c r="A210" s="1"/>
      <c r="B210" s="1"/>
      <c r="C210" s="3"/>
      <c r="D210" s="5"/>
      <c r="E210" s="9"/>
      <c r="F210" s="9"/>
      <c r="G210" s="10"/>
      <c r="H210" s="9"/>
      <c r="J210" s="1"/>
      <c r="L210" s="5"/>
      <c r="M210" s="5"/>
      <c r="N210" s="5"/>
    </row>
    <row r="211" spans="1:14" x14ac:dyDescent="0.2">
      <c r="A211" s="1"/>
      <c r="B211" s="1"/>
      <c r="C211" s="3"/>
      <c r="D211" s="5"/>
      <c r="E211" s="9"/>
      <c r="F211" s="9"/>
      <c r="G211" s="10"/>
      <c r="H211" s="9"/>
      <c r="J211" s="1"/>
      <c r="L211" s="5"/>
      <c r="M211" s="5"/>
      <c r="N211" s="5"/>
    </row>
    <row r="212" spans="1:14" x14ac:dyDescent="0.2">
      <c r="A212" s="1"/>
      <c r="B212" s="1"/>
      <c r="C212" s="3"/>
      <c r="D212" s="5"/>
      <c r="E212" s="9"/>
      <c r="F212" s="9"/>
      <c r="G212" s="10"/>
      <c r="H212" s="9"/>
      <c r="J212" s="1"/>
      <c r="L212" s="5"/>
      <c r="M212" s="5"/>
      <c r="N212" s="5"/>
    </row>
    <row r="213" spans="1:14" x14ac:dyDescent="0.2">
      <c r="A213" s="1"/>
      <c r="B213" s="1"/>
      <c r="C213" s="3"/>
      <c r="D213" s="5"/>
      <c r="E213" s="9"/>
      <c r="F213" s="9"/>
      <c r="G213" s="10"/>
      <c r="H213" s="9"/>
      <c r="J213" s="1"/>
      <c r="L213" s="5"/>
      <c r="M213" s="5"/>
      <c r="N213" s="5"/>
    </row>
    <row r="214" spans="1:14" x14ac:dyDescent="0.2">
      <c r="A214" s="1"/>
      <c r="B214" s="1"/>
      <c r="C214" s="3"/>
      <c r="D214" s="5"/>
      <c r="E214" s="9"/>
      <c r="F214" s="9"/>
      <c r="G214" s="10"/>
      <c r="H214" s="9"/>
      <c r="J214" s="1"/>
      <c r="L214" s="5"/>
      <c r="M214" s="5"/>
      <c r="N214" s="5"/>
    </row>
    <row r="215" spans="1:14" x14ac:dyDescent="0.2">
      <c r="A215" s="1"/>
      <c r="B215" s="1"/>
      <c r="C215" s="3"/>
      <c r="D215" s="5"/>
      <c r="E215" s="9"/>
      <c r="F215" s="9"/>
      <c r="G215" s="10"/>
      <c r="H215" s="9"/>
      <c r="J215" s="1"/>
      <c r="L215" s="5"/>
      <c r="M215" s="5"/>
      <c r="N215" s="5"/>
    </row>
    <row r="216" spans="1:14" x14ac:dyDescent="0.2">
      <c r="A216" s="1"/>
      <c r="B216" s="1"/>
      <c r="C216" s="3"/>
      <c r="D216" s="5"/>
      <c r="E216" s="9"/>
      <c r="F216" s="9"/>
      <c r="G216" s="10"/>
      <c r="H216" s="9"/>
      <c r="J216" s="1"/>
      <c r="L216" s="5"/>
      <c r="M216" s="5"/>
      <c r="N216" s="5"/>
    </row>
    <row r="217" spans="1:14" x14ac:dyDescent="0.2">
      <c r="A217" s="1"/>
      <c r="B217" s="1"/>
      <c r="C217" s="3"/>
      <c r="D217" s="5"/>
      <c r="E217" s="9"/>
      <c r="F217" s="9"/>
      <c r="G217" s="10"/>
      <c r="H217" s="9"/>
      <c r="J217" s="1"/>
      <c r="L217" s="5"/>
      <c r="M217" s="5"/>
      <c r="N217" s="5"/>
    </row>
    <row r="218" spans="1:14" x14ac:dyDescent="0.2">
      <c r="A218" s="1"/>
      <c r="B218" s="1"/>
      <c r="C218" s="3"/>
      <c r="D218" s="5"/>
      <c r="E218" s="9"/>
      <c r="F218" s="9"/>
      <c r="G218" s="10"/>
      <c r="H218" s="9"/>
      <c r="J218" s="1"/>
      <c r="L218" s="5"/>
      <c r="M218" s="5"/>
      <c r="N218" s="5"/>
    </row>
    <row r="219" spans="1:14" x14ac:dyDescent="0.2">
      <c r="A219" s="1"/>
      <c r="B219" s="1"/>
      <c r="C219" s="3"/>
      <c r="D219" s="5"/>
      <c r="E219" s="9"/>
      <c r="F219" s="9"/>
      <c r="G219" s="10"/>
      <c r="H219" s="9"/>
      <c r="J219" s="1"/>
      <c r="L219" s="5"/>
      <c r="M219" s="5"/>
      <c r="N219" s="5"/>
    </row>
    <row r="220" spans="1:14" x14ac:dyDescent="0.2">
      <c r="A220" s="1"/>
      <c r="B220" s="1"/>
      <c r="C220" s="3"/>
      <c r="D220" s="5"/>
      <c r="E220" s="9"/>
      <c r="F220" s="9"/>
      <c r="G220" s="10"/>
      <c r="H220" s="9"/>
      <c r="J220" s="1"/>
      <c r="L220" s="5"/>
      <c r="M220" s="5"/>
      <c r="N220" s="5"/>
    </row>
    <row r="221" spans="1:14" x14ac:dyDescent="0.2">
      <c r="A221" s="1"/>
      <c r="B221" s="1"/>
      <c r="C221" s="3"/>
      <c r="D221" s="5"/>
      <c r="E221" s="9"/>
      <c r="F221" s="9"/>
      <c r="G221" s="10"/>
      <c r="H221" s="9"/>
      <c r="J221" s="1"/>
      <c r="L221" s="5"/>
      <c r="M221" s="5"/>
      <c r="N221" s="5"/>
    </row>
    <row r="222" spans="1:14" x14ac:dyDescent="0.2">
      <c r="A222" s="1"/>
      <c r="B222" s="1"/>
      <c r="C222" s="3"/>
      <c r="D222" s="5"/>
      <c r="E222" s="9"/>
      <c r="F222" s="9"/>
      <c r="G222" s="10"/>
      <c r="H222" s="9"/>
      <c r="J222" s="1"/>
      <c r="L222" s="5"/>
      <c r="M222" s="5"/>
      <c r="N222" s="5"/>
    </row>
    <row r="223" spans="1:14" x14ac:dyDescent="0.2">
      <c r="A223" s="1"/>
      <c r="B223" s="1"/>
      <c r="C223" s="3"/>
      <c r="D223" s="5"/>
      <c r="E223" s="9"/>
      <c r="F223" s="9"/>
      <c r="G223" s="10"/>
      <c r="H223" s="9"/>
      <c r="J223" s="1"/>
      <c r="L223" s="5"/>
      <c r="M223" s="5"/>
      <c r="N223" s="5"/>
    </row>
    <row r="224" spans="1:14" x14ac:dyDescent="0.2">
      <c r="A224" s="1"/>
      <c r="B224" s="1"/>
      <c r="C224" s="3"/>
      <c r="D224" s="5"/>
      <c r="E224" s="9"/>
      <c r="F224" s="9"/>
      <c r="G224" s="10"/>
      <c r="H224" s="9"/>
      <c r="J224" s="1"/>
      <c r="L224" s="5"/>
      <c r="M224" s="5"/>
      <c r="N224" s="5"/>
    </row>
    <row r="225" spans="1:14" x14ac:dyDescent="0.2">
      <c r="A225" s="1"/>
      <c r="B225" s="1"/>
      <c r="C225" s="3"/>
      <c r="D225" s="5"/>
      <c r="E225" s="9"/>
      <c r="F225" s="9"/>
      <c r="G225" s="10"/>
      <c r="H225" s="9"/>
      <c r="J225" s="1"/>
      <c r="L225" s="5"/>
      <c r="M225" s="5"/>
      <c r="N225" s="5"/>
    </row>
    <row r="226" spans="1:14" x14ac:dyDescent="0.2">
      <c r="A226" s="1"/>
      <c r="B226" s="1"/>
      <c r="C226" s="3"/>
      <c r="D226" s="5"/>
      <c r="E226" s="9"/>
      <c r="F226" s="9"/>
      <c r="G226" s="10"/>
      <c r="H226" s="9"/>
      <c r="J226" s="1"/>
      <c r="L226" s="5"/>
      <c r="M226" s="5"/>
      <c r="N226" s="5"/>
    </row>
    <row r="227" spans="1:14" x14ac:dyDescent="0.2">
      <c r="A227" s="1"/>
      <c r="B227" s="1"/>
      <c r="C227" s="3"/>
      <c r="D227" s="5"/>
      <c r="E227" s="9"/>
      <c r="F227" s="9"/>
      <c r="G227" s="10"/>
      <c r="H227" s="9"/>
      <c r="J227" s="1"/>
      <c r="L227" s="5"/>
      <c r="M227" s="5"/>
      <c r="N227" s="5"/>
    </row>
    <row r="228" spans="1:14" x14ac:dyDescent="0.2">
      <c r="A228" s="1"/>
      <c r="B228" s="1"/>
      <c r="C228" s="3"/>
      <c r="D228" s="5"/>
      <c r="E228" s="9"/>
      <c r="F228" s="9"/>
      <c r="G228" s="10"/>
      <c r="H228" s="9"/>
      <c r="J228" s="1"/>
      <c r="L228" s="5"/>
      <c r="M228" s="5"/>
      <c r="N228" s="5"/>
    </row>
    <row r="229" spans="1:14" x14ac:dyDescent="0.2">
      <c r="A229" s="1"/>
      <c r="B229" s="1"/>
      <c r="C229" s="3"/>
      <c r="D229" s="5"/>
      <c r="E229" s="9"/>
      <c r="F229" s="9"/>
      <c r="G229" s="10"/>
      <c r="H229" s="9"/>
      <c r="J229" s="1"/>
      <c r="L229" s="5"/>
      <c r="M229" s="5"/>
      <c r="N229" s="5"/>
    </row>
    <row r="230" spans="1:14" x14ac:dyDescent="0.2">
      <c r="A230" s="1"/>
      <c r="B230" s="1"/>
      <c r="C230" s="3"/>
      <c r="D230" s="5"/>
      <c r="E230" s="9"/>
      <c r="F230" s="9"/>
      <c r="G230" s="10"/>
      <c r="H230" s="9"/>
      <c r="J230" s="1"/>
      <c r="L230" s="5"/>
      <c r="M230" s="5"/>
      <c r="N230" s="5"/>
    </row>
    <row r="231" spans="1:14" x14ac:dyDescent="0.2">
      <c r="A231" s="1"/>
      <c r="B231" s="1"/>
      <c r="C231" s="3"/>
      <c r="D231" s="5"/>
      <c r="E231" s="9"/>
      <c r="F231" s="9"/>
      <c r="G231" s="10"/>
      <c r="H231" s="9"/>
      <c r="J231" s="1"/>
      <c r="L231" s="5"/>
      <c r="M231" s="5"/>
      <c r="N231" s="5"/>
    </row>
    <row r="232" spans="1:14" x14ac:dyDescent="0.2">
      <c r="A232" s="1"/>
      <c r="B232" s="1"/>
      <c r="C232" s="3"/>
      <c r="D232" s="5"/>
      <c r="E232" s="9"/>
      <c r="F232" s="9"/>
      <c r="G232" s="10"/>
      <c r="H232" s="9"/>
      <c r="J232" s="1"/>
      <c r="L232" s="5"/>
      <c r="M232" s="5"/>
      <c r="N232" s="5"/>
    </row>
    <row r="233" spans="1:14" x14ac:dyDescent="0.2">
      <c r="A233" s="1"/>
      <c r="B233" s="1"/>
      <c r="C233" s="3"/>
      <c r="D233" s="5"/>
      <c r="E233" s="9"/>
      <c r="F233" s="9"/>
      <c r="G233" s="10"/>
      <c r="H233" s="9"/>
      <c r="J233" s="1"/>
      <c r="L233" s="5"/>
      <c r="M233" s="5"/>
      <c r="N233" s="5"/>
    </row>
    <row r="234" spans="1:14" x14ac:dyDescent="0.2">
      <c r="A234" s="1"/>
      <c r="B234" s="1"/>
      <c r="C234" s="3"/>
      <c r="D234" s="5"/>
      <c r="E234" s="9"/>
      <c r="F234" s="9"/>
      <c r="G234" s="10"/>
      <c r="H234" s="9"/>
      <c r="J234" s="1"/>
      <c r="L234" s="5"/>
      <c r="M234" s="5"/>
      <c r="N234" s="5"/>
    </row>
    <row r="235" spans="1:14" x14ac:dyDescent="0.2">
      <c r="A235" s="1"/>
      <c r="B235" s="1"/>
      <c r="C235" s="3"/>
      <c r="D235" s="5"/>
      <c r="E235" s="9"/>
      <c r="F235" s="9"/>
      <c r="G235" s="10"/>
      <c r="H235" s="9"/>
      <c r="J235" s="1"/>
      <c r="L235" s="5"/>
      <c r="M235" s="5"/>
      <c r="N235" s="5"/>
    </row>
    <row r="236" spans="1:14" x14ac:dyDescent="0.2">
      <c r="A236" s="1"/>
      <c r="B236" s="1"/>
      <c r="C236" s="3"/>
      <c r="D236" s="5"/>
      <c r="E236" s="9"/>
      <c r="F236" s="9"/>
      <c r="G236" s="10"/>
      <c r="H236" s="9"/>
      <c r="J236" s="1"/>
      <c r="L236" s="5"/>
      <c r="M236" s="5"/>
      <c r="N236" s="5"/>
    </row>
    <row r="237" spans="1:14" x14ac:dyDescent="0.2">
      <c r="A237" s="1"/>
      <c r="B237" s="1"/>
      <c r="C237" s="3"/>
      <c r="D237" s="5"/>
      <c r="E237" s="9"/>
      <c r="F237" s="9"/>
      <c r="G237" s="10"/>
      <c r="H237" s="9"/>
      <c r="J237" s="1"/>
      <c r="L237" s="5"/>
      <c r="M237" s="5"/>
      <c r="N237" s="5"/>
    </row>
    <row r="238" spans="1:14" x14ac:dyDescent="0.2">
      <c r="A238" s="1"/>
      <c r="B238" s="1"/>
      <c r="C238" s="3"/>
      <c r="D238" s="5"/>
      <c r="E238" s="9"/>
      <c r="F238" s="9"/>
      <c r="G238" s="10"/>
      <c r="H238" s="9"/>
      <c r="J238" s="1"/>
      <c r="L238" s="5"/>
      <c r="M238" s="5"/>
      <c r="N238" s="5"/>
    </row>
    <row r="239" spans="1:14" x14ac:dyDescent="0.2">
      <c r="A239" s="1"/>
      <c r="B239" s="1"/>
      <c r="C239" s="3"/>
      <c r="D239" s="5"/>
      <c r="E239" s="9"/>
      <c r="F239" s="9"/>
      <c r="G239" s="10"/>
      <c r="H239" s="9"/>
      <c r="J239" s="1"/>
      <c r="L239" s="5"/>
      <c r="M239" s="5"/>
      <c r="N239" s="5"/>
    </row>
    <row r="240" spans="1:14" x14ac:dyDescent="0.2">
      <c r="A240" s="1"/>
      <c r="B240" s="1"/>
      <c r="C240" s="3"/>
      <c r="D240" s="5"/>
      <c r="E240" s="9"/>
      <c r="F240" s="9"/>
      <c r="G240" s="10"/>
      <c r="H240" s="9"/>
      <c r="J240" s="1"/>
      <c r="L240" s="5"/>
      <c r="M240" s="5"/>
      <c r="N240" s="5"/>
    </row>
    <row r="241" spans="1:14" x14ac:dyDescent="0.2">
      <c r="A241" s="1"/>
      <c r="B241" s="1"/>
      <c r="C241" s="3"/>
      <c r="D241" s="5"/>
      <c r="E241" s="9"/>
      <c r="F241" s="9"/>
      <c r="G241" s="10"/>
      <c r="H241" s="9"/>
      <c r="J241" s="1"/>
      <c r="L241" s="5"/>
      <c r="M241" s="5"/>
      <c r="N241" s="5"/>
    </row>
    <row r="242" spans="1:14" x14ac:dyDescent="0.2">
      <c r="A242" s="1"/>
      <c r="B242" s="1"/>
      <c r="C242" s="3"/>
      <c r="D242" s="5"/>
      <c r="E242" s="9"/>
      <c r="F242" s="9"/>
      <c r="G242" s="10"/>
      <c r="H242" s="9"/>
      <c r="J242" s="1"/>
      <c r="L242" s="5"/>
      <c r="M242" s="5"/>
      <c r="N242" s="5"/>
    </row>
    <row r="243" spans="1:14" x14ac:dyDescent="0.2">
      <c r="A243" s="1"/>
      <c r="B243" s="1"/>
      <c r="C243" s="3"/>
      <c r="D243" s="5"/>
      <c r="E243" s="9"/>
      <c r="F243" s="9"/>
      <c r="G243" s="10"/>
      <c r="H243" s="9"/>
      <c r="J243" s="1"/>
      <c r="L243" s="5"/>
      <c r="M243" s="5"/>
      <c r="N243" s="5"/>
    </row>
    <row r="244" spans="1:14" x14ac:dyDescent="0.2">
      <c r="A244" s="1"/>
      <c r="B244" s="1"/>
      <c r="C244" s="3"/>
      <c r="D244" s="5"/>
      <c r="E244" s="9"/>
      <c r="F244" s="9"/>
      <c r="G244" s="10"/>
      <c r="H244" s="9"/>
      <c r="J244" s="1"/>
      <c r="L244" s="5"/>
      <c r="M244" s="5"/>
      <c r="N244" s="5"/>
    </row>
    <row r="245" spans="1:14" x14ac:dyDescent="0.2">
      <c r="A245" s="1"/>
      <c r="B245" s="1"/>
      <c r="C245" s="3"/>
      <c r="D245" s="5"/>
      <c r="E245" s="9"/>
      <c r="F245" s="9"/>
      <c r="G245" s="10"/>
      <c r="H245" s="9"/>
      <c r="J245" s="1"/>
      <c r="L245" s="5"/>
      <c r="M245" s="5"/>
      <c r="N245" s="5"/>
    </row>
    <row r="246" spans="1:14" x14ac:dyDescent="0.2">
      <c r="A246" s="1"/>
      <c r="B246" s="1"/>
      <c r="C246" s="3"/>
      <c r="D246" s="5"/>
      <c r="E246" s="9"/>
      <c r="F246" s="9"/>
      <c r="G246" s="10"/>
      <c r="H246" s="9"/>
      <c r="J246" s="1"/>
      <c r="L246" s="5"/>
      <c r="M246" s="5"/>
      <c r="N246" s="5"/>
    </row>
    <row r="247" spans="1:14" x14ac:dyDescent="0.2">
      <c r="A247" s="1"/>
      <c r="B247" s="1"/>
      <c r="C247" s="3"/>
      <c r="D247" s="5"/>
      <c r="E247" s="9"/>
      <c r="F247" s="9"/>
      <c r="G247" s="10"/>
      <c r="H247" s="9"/>
      <c r="J247" s="1"/>
      <c r="L247" s="5"/>
      <c r="M247" s="5"/>
      <c r="N247" s="5"/>
    </row>
    <row r="248" spans="1:14" x14ac:dyDescent="0.2">
      <c r="A248" s="1"/>
      <c r="B248" s="1"/>
      <c r="C248" s="3"/>
      <c r="D248" s="5"/>
      <c r="E248" s="9"/>
      <c r="F248" s="9"/>
      <c r="G248" s="10"/>
      <c r="H248" s="9"/>
      <c r="J248" s="1"/>
      <c r="L248" s="5"/>
      <c r="M248" s="5"/>
      <c r="N248" s="5"/>
    </row>
    <row r="249" spans="1:14" x14ac:dyDescent="0.2">
      <c r="A249" s="1"/>
      <c r="B249" s="1"/>
      <c r="C249" s="3"/>
      <c r="D249" s="5"/>
      <c r="E249" s="9"/>
      <c r="F249" s="9"/>
      <c r="G249" s="10"/>
      <c r="H249" s="9"/>
      <c r="J249" s="1"/>
      <c r="L249" s="5"/>
      <c r="M249" s="5"/>
      <c r="N249" s="5"/>
    </row>
    <row r="250" spans="1:14" x14ac:dyDescent="0.2">
      <c r="A250" s="1"/>
      <c r="B250" s="1"/>
      <c r="C250" s="3"/>
      <c r="D250" s="5"/>
      <c r="E250" s="9"/>
      <c r="F250" s="9"/>
      <c r="G250" s="10"/>
      <c r="H250" s="9"/>
      <c r="J250" s="1"/>
      <c r="L250" s="5"/>
      <c r="M250" s="5"/>
      <c r="N250" s="5"/>
    </row>
    <row r="251" spans="1:14" x14ac:dyDescent="0.2">
      <c r="A251" s="1"/>
      <c r="B251" s="1"/>
      <c r="C251" s="3"/>
      <c r="D251" s="5"/>
      <c r="E251" s="9"/>
      <c r="F251" s="9"/>
      <c r="G251" s="10"/>
      <c r="H251" s="9"/>
      <c r="J251" s="1"/>
      <c r="L251" s="5"/>
      <c r="M251" s="5"/>
      <c r="N251" s="5"/>
    </row>
    <row r="252" spans="1:14" x14ac:dyDescent="0.2">
      <c r="A252" s="1"/>
      <c r="B252" s="1"/>
      <c r="C252" s="3"/>
      <c r="D252" s="5"/>
      <c r="E252" s="9"/>
      <c r="F252" s="9"/>
      <c r="G252" s="10"/>
      <c r="H252" s="9"/>
      <c r="J252" s="1"/>
      <c r="L252" s="5"/>
      <c r="M252" s="5"/>
      <c r="N252" s="5"/>
    </row>
    <row r="253" spans="1:14" x14ac:dyDescent="0.2">
      <c r="A253" s="1"/>
      <c r="B253" s="1"/>
      <c r="C253" s="3"/>
      <c r="D253" s="5"/>
      <c r="E253" s="9"/>
      <c r="F253" s="9"/>
      <c r="G253" s="10"/>
      <c r="H253" s="9"/>
      <c r="J253" s="1"/>
      <c r="L253" s="5"/>
      <c r="M253" s="5"/>
      <c r="N253" s="5"/>
    </row>
    <row r="254" spans="1:14" x14ac:dyDescent="0.2">
      <c r="A254" s="1"/>
      <c r="B254" s="1"/>
      <c r="C254" s="3"/>
      <c r="D254" s="5"/>
      <c r="E254" s="9"/>
      <c r="F254" s="9"/>
      <c r="G254" s="10"/>
      <c r="H254" s="9"/>
      <c r="J254" s="1"/>
      <c r="L254" s="5"/>
      <c r="M254" s="5"/>
      <c r="N254" s="5"/>
    </row>
    <row r="255" spans="1:14" x14ac:dyDescent="0.2">
      <c r="A255" s="1"/>
      <c r="B255" s="1"/>
      <c r="C255" s="3"/>
      <c r="D255" s="5"/>
      <c r="E255" s="9"/>
      <c r="F255" s="9"/>
      <c r="G255" s="10"/>
      <c r="H255" s="9"/>
      <c r="J255" s="1"/>
      <c r="L255" s="5"/>
      <c r="M255" s="5"/>
      <c r="N255" s="5"/>
    </row>
    <row r="256" spans="1:14" x14ac:dyDescent="0.2">
      <c r="A256" s="1"/>
      <c r="B256" s="1"/>
      <c r="C256" s="3"/>
      <c r="D256" s="5"/>
      <c r="E256" s="9"/>
      <c r="F256" s="9"/>
      <c r="G256" s="10"/>
      <c r="H256" s="9"/>
      <c r="J256" s="1"/>
      <c r="L256" s="5"/>
      <c r="M256" s="5"/>
      <c r="N256" s="5"/>
    </row>
    <row r="257" spans="1:14" x14ac:dyDescent="0.2">
      <c r="A257" s="1"/>
      <c r="B257" s="1"/>
      <c r="C257" s="3"/>
      <c r="D257" s="5"/>
      <c r="E257" s="9"/>
      <c r="F257" s="9"/>
      <c r="G257" s="10"/>
      <c r="H257" s="9"/>
      <c r="J257" s="1"/>
      <c r="L257" s="5"/>
      <c r="M257" s="5"/>
      <c r="N257" s="5"/>
    </row>
    <row r="258" spans="1:14" x14ac:dyDescent="0.2">
      <c r="A258" s="1"/>
      <c r="B258" s="1"/>
      <c r="C258" s="3"/>
      <c r="D258" s="5"/>
      <c r="E258" s="9"/>
      <c r="F258" s="9"/>
      <c r="G258" s="10"/>
      <c r="H258" s="9"/>
      <c r="J258" s="1"/>
      <c r="L258" s="5"/>
      <c r="M258" s="5"/>
      <c r="N258" s="5"/>
    </row>
    <row r="259" spans="1:14" x14ac:dyDescent="0.2">
      <c r="A259" s="1"/>
      <c r="B259" s="1"/>
      <c r="C259" s="3"/>
      <c r="D259" s="5"/>
      <c r="E259" s="9"/>
      <c r="F259" s="9"/>
      <c r="G259" s="10"/>
      <c r="H259" s="9"/>
      <c r="J259" s="1"/>
      <c r="L259" s="5"/>
      <c r="M259" s="5"/>
      <c r="N259" s="5"/>
    </row>
    <row r="260" spans="1:14" x14ac:dyDescent="0.2">
      <c r="A260" s="1"/>
      <c r="B260" s="1"/>
      <c r="C260" s="3"/>
      <c r="D260" s="5"/>
      <c r="E260" s="9"/>
      <c r="F260" s="9"/>
      <c r="G260" s="10"/>
      <c r="H260" s="9"/>
      <c r="J260" s="1"/>
      <c r="L260" s="5"/>
      <c r="M260" s="5"/>
      <c r="N260" s="5"/>
    </row>
    <row r="261" spans="1:14" x14ac:dyDescent="0.2">
      <c r="A261" s="1"/>
      <c r="B261" s="1"/>
      <c r="C261" s="3"/>
      <c r="D261" s="5"/>
      <c r="E261" s="9"/>
      <c r="F261" s="9"/>
      <c r="G261" s="10"/>
      <c r="H261" s="9"/>
      <c r="J261" s="1"/>
      <c r="L261" s="5"/>
      <c r="M261" s="5"/>
      <c r="N261" s="5"/>
    </row>
    <row r="262" spans="1:14" x14ac:dyDescent="0.2">
      <c r="A262" s="1"/>
      <c r="B262" s="1"/>
      <c r="C262" s="3"/>
      <c r="D262" s="5"/>
      <c r="E262" s="9"/>
      <c r="F262" s="9"/>
      <c r="G262" s="10"/>
      <c r="H262" s="9"/>
      <c r="J262" s="1"/>
      <c r="L262" s="5"/>
      <c r="M262" s="5"/>
      <c r="N262" s="5"/>
    </row>
    <row r="263" spans="1:14" x14ac:dyDescent="0.2">
      <c r="A263" s="1"/>
      <c r="B263" s="1"/>
      <c r="C263" s="3"/>
      <c r="D263" s="5"/>
      <c r="E263" s="9"/>
      <c r="F263" s="9"/>
      <c r="G263" s="10"/>
      <c r="H263" s="9"/>
      <c r="J263" s="1"/>
      <c r="L263" s="5"/>
      <c r="M263" s="5"/>
      <c r="N263" s="5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0"/>
  <sheetViews>
    <sheetView workbookViewId="0"/>
  </sheetViews>
  <sheetFormatPr baseColWidth="10" defaultRowHeight="16" x14ac:dyDescent="0.2"/>
  <cols>
    <col min="1" max="1" width="19.83203125" bestFit="1" customWidth="1"/>
  </cols>
  <sheetData>
    <row r="1" spans="1:2" x14ac:dyDescent="0.2">
      <c r="A1" t="str">
        <f>"#define P20V"&amp;TEXT(pwmtable!B5,0)&amp;"    "&amp;TEXT(pwmtable!J5,"0")</f>
        <v>#define P20V0    0</v>
      </c>
      <c r="B1" t="str">
        <f>"P20V"&amp;TEXT(pwmtable!B5,0)&amp;","</f>
        <v>P20V0,</v>
      </c>
    </row>
    <row r="2" spans="1:2" x14ac:dyDescent="0.2">
      <c r="A2" t="str">
        <f>"#define P20V"&amp;TEXT(pwmtable!B6,0)&amp;"    "&amp;TEXT(pwmtable!J6,"0")</f>
        <v>#define P20V1    16</v>
      </c>
      <c r="B2" t="str">
        <f>"P20V"&amp;TEXT(pwmtable!B6,0)&amp;","</f>
        <v>P20V1,</v>
      </c>
    </row>
    <row r="3" spans="1:2" x14ac:dyDescent="0.2">
      <c r="A3" t="str">
        <f>"#define P20V"&amp;TEXT(pwmtable!B7,0)&amp;"    "&amp;TEXT(pwmtable!J7,"0")</f>
        <v>#define P20V2    31</v>
      </c>
      <c r="B3" t="str">
        <f>"P20V"&amp;TEXT(pwmtable!B7,0)&amp;","</f>
        <v>P20V2,</v>
      </c>
    </row>
    <row r="4" spans="1:2" x14ac:dyDescent="0.2">
      <c r="A4" t="str">
        <f>"#define P20V"&amp;TEXT(pwmtable!B8,0)&amp;"    "&amp;TEXT(pwmtable!J8,"0")</f>
        <v>#define P20V3    47</v>
      </c>
      <c r="B4" t="str">
        <f>"P20V"&amp;TEXT(pwmtable!B8,0)&amp;","</f>
        <v>P20V3,</v>
      </c>
    </row>
    <row r="5" spans="1:2" x14ac:dyDescent="0.2">
      <c r="A5" t="str">
        <f>"#define P20V"&amp;TEXT(pwmtable!B9,0)&amp;"    "&amp;TEXT(pwmtable!J9,"0")</f>
        <v>#define P20V4    63</v>
      </c>
      <c r="B5" t="str">
        <f>"P20V"&amp;TEXT(pwmtable!B9,0)&amp;","</f>
        <v>P20V4,</v>
      </c>
    </row>
    <row r="6" spans="1:2" x14ac:dyDescent="0.2">
      <c r="A6" t="str">
        <f>"#define P20V"&amp;TEXT(pwmtable!B10,0)&amp;"    "&amp;TEXT(pwmtable!J10,"0")</f>
        <v>#define P20V5    78</v>
      </c>
      <c r="B6" t="str">
        <f>"P20V"&amp;TEXT(pwmtable!B10,0)&amp;","</f>
        <v>P20V5,</v>
      </c>
    </row>
    <row r="7" spans="1:2" x14ac:dyDescent="0.2">
      <c r="A7" t="str">
        <f>"#define P20V"&amp;TEXT(pwmtable!B11,0)&amp;"    "&amp;TEXT(pwmtable!J11,"0")</f>
        <v>#define P20V6    94</v>
      </c>
      <c r="B7" t="str">
        <f>"P20V"&amp;TEXT(pwmtable!B11,0)&amp;","</f>
        <v>P20V6,</v>
      </c>
    </row>
    <row r="8" spans="1:2" x14ac:dyDescent="0.2">
      <c r="A8" t="str">
        <f>"#define P20V"&amp;TEXT(pwmtable!B12,0)&amp;"    "&amp;TEXT(pwmtable!J12,"0")</f>
        <v>#define P20V7    110</v>
      </c>
      <c r="B8" t="str">
        <f>"P20V"&amp;TEXT(pwmtable!B12,0)&amp;","</f>
        <v>P20V7,</v>
      </c>
    </row>
    <row r="9" spans="1:2" x14ac:dyDescent="0.2">
      <c r="A9" t="str">
        <f>"#define P20V"&amp;TEXT(pwmtable!B13,0)&amp;"    "&amp;TEXT(pwmtable!J13,"0")</f>
        <v>#define P20V8    125</v>
      </c>
      <c r="B9" t="str">
        <f>"P20V"&amp;TEXT(pwmtable!B13,0)&amp;","</f>
        <v>P20V8,</v>
      </c>
    </row>
    <row r="10" spans="1:2" x14ac:dyDescent="0.2">
      <c r="A10" t="str">
        <f>"#define P20V"&amp;TEXT(pwmtable!B14,0)&amp;"    "&amp;TEXT(pwmtable!J14,"0")</f>
        <v>#define P20V9    141</v>
      </c>
      <c r="B10" t="str">
        <f>"P20V"&amp;TEXT(pwmtable!B14,0)&amp;","</f>
        <v>P20V9,</v>
      </c>
    </row>
    <row r="11" spans="1:2" x14ac:dyDescent="0.2">
      <c r="A11" t="str">
        <f>"#define P20V"&amp;TEXT(pwmtable!B15,0)&amp;"    "&amp;TEXT(pwmtable!J15,"0")</f>
        <v>#define P20V10    156</v>
      </c>
      <c r="B11" t="str">
        <f>"P20V"&amp;TEXT(pwmtable!B15,0)&amp;","</f>
        <v>P20V10,</v>
      </c>
    </row>
    <row r="12" spans="1:2" x14ac:dyDescent="0.2">
      <c r="A12" t="str">
        <f>"#define P20V"&amp;TEXT(pwmtable!B16,0)&amp;"    "&amp;TEXT(pwmtable!J16,"0")</f>
        <v>#define P20V11    172</v>
      </c>
      <c r="B12" t="str">
        <f>"P20V"&amp;TEXT(pwmtable!B16,0)&amp;","</f>
        <v>P20V11,</v>
      </c>
    </row>
    <row r="13" spans="1:2" x14ac:dyDescent="0.2">
      <c r="A13" t="str">
        <f>"#define P20V"&amp;TEXT(pwmtable!B17,0)&amp;"    "&amp;TEXT(pwmtable!J17,"0")</f>
        <v>#define P20V12    187</v>
      </c>
      <c r="B13" t="str">
        <f>"P20V"&amp;TEXT(pwmtable!B17,0)&amp;","</f>
        <v>P20V12,</v>
      </c>
    </row>
    <row r="14" spans="1:2" x14ac:dyDescent="0.2">
      <c r="A14" t="str">
        <f>"#define P20V"&amp;TEXT(pwmtable!B18,0)&amp;"    "&amp;TEXT(pwmtable!J18,"0")</f>
        <v>#define P20V13    203</v>
      </c>
      <c r="B14" t="str">
        <f>"P20V"&amp;TEXT(pwmtable!B18,0)&amp;","</f>
        <v>P20V13,</v>
      </c>
    </row>
    <row r="15" spans="1:2" x14ac:dyDescent="0.2">
      <c r="A15" t="str">
        <f>"#define P20V"&amp;TEXT(pwmtable!B19,0)&amp;"    "&amp;TEXT(pwmtable!J19,"0")</f>
        <v>#define P20V14    218</v>
      </c>
      <c r="B15" t="str">
        <f>"P20V"&amp;TEXT(pwmtable!B19,0)&amp;","</f>
        <v>P20V14,</v>
      </c>
    </row>
    <row r="16" spans="1:2" x14ac:dyDescent="0.2">
      <c r="A16" t="str">
        <f>"#define P20V"&amp;TEXT(pwmtable!B20,0)&amp;"    "&amp;TEXT(pwmtable!J20,"0")</f>
        <v>#define P20V15    233</v>
      </c>
      <c r="B16" t="str">
        <f>"P20V"&amp;TEXT(pwmtable!B20,0)&amp;","</f>
        <v>P20V15,</v>
      </c>
    </row>
    <row r="17" spans="1:2" x14ac:dyDescent="0.2">
      <c r="A17" t="str">
        <f>"#define P20V"&amp;TEXT(pwmtable!B21,0)&amp;"    "&amp;TEXT(pwmtable!J21,"0")</f>
        <v>#define P20V16    249</v>
      </c>
      <c r="B17" t="str">
        <f>"P20V"&amp;TEXT(pwmtable!B21,0)&amp;","</f>
        <v>P20V16,</v>
      </c>
    </row>
    <row r="18" spans="1:2" x14ac:dyDescent="0.2">
      <c r="A18" t="str">
        <f>"#define P20V"&amp;TEXT(pwmtable!B22,0)&amp;"    "&amp;TEXT(pwmtable!J22,"0")</f>
        <v>#define P20V17    264</v>
      </c>
      <c r="B18" t="str">
        <f>"P20V"&amp;TEXT(pwmtable!B22,0)&amp;","</f>
        <v>P20V17,</v>
      </c>
    </row>
    <row r="19" spans="1:2" x14ac:dyDescent="0.2">
      <c r="A19" t="str">
        <f>"#define P20V"&amp;TEXT(pwmtable!B23,0)&amp;"    "&amp;TEXT(pwmtable!J23,"0")</f>
        <v>#define P20V18    279</v>
      </c>
      <c r="B19" t="str">
        <f>"P20V"&amp;TEXT(pwmtable!B23,0)&amp;","</f>
        <v>P20V18,</v>
      </c>
    </row>
    <row r="20" spans="1:2" x14ac:dyDescent="0.2">
      <c r="A20" t="str">
        <f>"#define P20V"&amp;TEXT(pwmtable!B24,0)&amp;"    "&amp;TEXT(pwmtable!J24,"0")</f>
        <v>#define P20V19    294</v>
      </c>
      <c r="B20" t="str">
        <f>"P20V"&amp;TEXT(pwmtable!B24,0)&amp;","</f>
        <v>P20V19,</v>
      </c>
    </row>
    <row r="21" spans="1:2" x14ac:dyDescent="0.2">
      <c r="A21" t="str">
        <f>"#define P20V"&amp;TEXT(pwmtable!B25,0)&amp;"    "&amp;TEXT(pwmtable!J25,"0")</f>
        <v>#define P20V20    309</v>
      </c>
      <c r="B21" t="str">
        <f>"P20V"&amp;TEXT(pwmtable!B25,0)&amp;","</f>
        <v>P20V20,</v>
      </c>
    </row>
    <row r="22" spans="1:2" x14ac:dyDescent="0.2">
      <c r="A22" t="str">
        <f>"#define P20V"&amp;TEXT(pwmtable!B26,0)&amp;"    "&amp;TEXT(pwmtable!J26,"0")</f>
        <v>#define P20V21    324</v>
      </c>
      <c r="B22" t="str">
        <f>"P20V"&amp;TEXT(pwmtable!B26,0)&amp;","</f>
        <v>P20V21,</v>
      </c>
    </row>
    <row r="23" spans="1:2" x14ac:dyDescent="0.2">
      <c r="A23" t="str">
        <f>"#define P20V"&amp;TEXT(pwmtable!B27,0)&amp;"    "&amp;TEXT(pwmtable!J27,"0")</f>
        <v>#define P20V22    339</v>
      </c>
      <c r="B23" t="str">
        <f>"P20V"&amp;TEXT(pwmtable!B27,0)&amp;","</f>
        <v>P20V22,</v>
      </c>
    </row>
    <row r="24" spans="1:2" x14ac:dyDescent="0.2">
      <c r="A24" t="str">
        <f>"#define P20V"&amp;TEXT(pwmtable!B28,0)&amp;"    "&amp;TEXT(pwmtable!J28,"0")</f>
        <v>#define P20V23    353</v>
      </c>
      <c r="B24" t="str">
        <f>"P20V"&amp;TEXT(pwmtable!B28,0)&amp;","</f>
        <v>P20V23,</v>
      </c>
    </row>
    <row r="25" spans="1:2" x14ac:dyDescent="0.2">
      <c r="A25" t="str">
        <f>"#define P20V"&amp;TEXT(pwmtable!B29,0)&amp;"    "&amp;TEXT(pwmtable!J29,"0")</f>
        <v>#define P20V24    368</v>
      </c>
      <c r="B25" t="str">
        <f>"P20V"&amp;TEXT(pwmtable!B29,0)&amp;","</f>
        <v>P20V24,</v>
      </c>
    </row>
    <row r="26" spans="1:2" x14ac:dyDescent="0.2">
      <c r="A26" t="str">
        <f>"#define P20V"&amp;TEXT(pwmtable!B30,0)&amp;"    "&amp;TEXT(pwmtable!J30,"0")</f>
        <v>#define P20V25    383</v>
      </c>
      <c r="B26" t="str">
        <f>"P20V"&amp;TEXT(pwmtable!B30,0)&amp;","</f>
        <v>P20V25,</v>
      </c>
    </row>
    <row r="27" spans="1:2" x14ac:dyDescent="0.2">
      <c r="A27" t="str">
        <f>"#define P20V"&amp;TEXT(pwmtable!B31,0)&amp;"    "&amp;TEXT(pwmtable!J31,"0")</f>
        <v>#define P20V26    397</v>
      </c>
      <c r="B27" t="str">
        <f>"P20V"&amp;TEXT(pwmtable!B31,0)&amp;","</f>
        <v>P20V26,</v>
      </c>
    </row>
    <row r="28" spans="1:2" x14ac:dyDescent="0.2">
      <c r="A28" t="str">
        <f>"#define P20V"&amp;TEXT(pwmtable!B32,0)&amp;"    "&amp;TEXT(pwmtable!J32,"0")</f>
        <v>#define P20V27    412</v>
      </c>
      <c r="B28" t="str">
        <f>"P20V"&amp;TEXT(pwmtable!B32,0)&amp;","</f>
        <v>P20V27,</v>
      </c>
    </row>
    <row r="29" spans="1:2" x14ac:dyDescent="0.2">
      <c r="A29" t="str">
        <f>"#define P20V"&amp;TEXT(pwmtable!B33,0)&amp;"    "&amp;TEXT(pwmtable!J33,"0")</f>
        <v>#define P20V28    426</v>
      </c>
      <c r="B29" t="str">
        <f>"P20V"&amp;TEXT(pwmtable!B33,0)&amp;","</f>
        <v>P20V28,</v>
      </c>
    </row>
    <row r="30" spans="1:2" x14ac:dyDescent="0.2">
      <c r="A30" t="str">
        <f>"#define P20V"&amp;TEXT(pwmtable!B34,0)&amp;"    "&amp;TEXT(pwmtable!J34,"0")</f>
        <v>#define P20V29    440</v>
      </c>
      <c r="B30" t="str">
        <f>"P20V"&amp;TEXT(pwmtable!B34,0)&amp;","</f>
        <v>P20V29,</v>
      </c>
    </row>
    <row r="31" spans="1:2" x14ac:dyDescent="0.2">
      <c r="A31" t="str">
        <f>"#define P20V"&amp;TEXT(pwmtable!B35,0)&amp;"    "&amp;TEXT(pwmtable!J35,"0")</f>
        <v>#define P20V30    454</v>
      </c>
      <c r="B31" t="str">
        <f>"P20V"&amp;TEXT(pwmtable!B35,0)&amp;","</f>
        <v>P20V30,</v>
      </c>
    </row>
    <row r="32" spans="1:2" x14ac:dyDescent="0.2">
      <c r="A32" t="str">
        <f>"#define P20V"&amp;TEXT(pwmtable!B36,0)&amp;"    "&amp;TEXT(pwmtable!J36,"0")</f>
        <v>#define P20V31    468</v>
      </c>
      <c r="B32" t="str">
        <f>"P20V"&amp;TEXT(pwmtable!B36,0)&amp;","</f>
        <v>P20V31,</v>
      </c>
    </row>
    <row r="33" spans="1:2" x14ac:dyDescent="0.2">
      <c r="A33" t="str">
        <f>"#define P20V"&amp;TEXT(pwmtable!B37,0)&amp;"    "&amp;TEXT(pwmtable!J37,"0")</f>
        <v>#define P20V32    482</v>
      </c>
      <c r="B33" t="str">
        <f>"P20V"&amp;TEXT(pwmtable!B37,0)&amp;","</f>
        <v>P20V32,</v>
      </c>
    </row>
    <row r="34" spans="1:2" x14ac:dyDescent="0.2">
      <c r="A34" t="str">
        <f>"#define P20V"&amp;TEXT(pwmtable!B38,0)&amp;"    "&amp;TEXT(pwmtable!J38,"0")</f>
        <v>#define P20V33    495</v>
      </c>
      <c r="B34" t="str">
        <f>"P20V"&amp;TEXT(pwmtable!B38,0)&amp;","</f>
        <v>P20V33,</v>
      </c>
    </row>
    <row r="35" spans="1:2" x14ac:dyDescent="0.2">
      <c r="A35" t="str">
        <f>"#define P20V"&amp;TEXT(pwmtable!B39,0)&amp;"    "&amp;TEXT(pwmtable!J39,"0")</f>
        <v>#define P20V34    509</v>
      </c>
      <c r="B35" t="str">
        <f>"P20V"&amp;TEXT(pwmtable!B39,0)&amp;","</f>
        <v>P20V34,</v>
      </c>
    </row>
    <row r="36" spans="1:2" x14ac:dyDescent="0.2">
      <c r="A36" t="str">
        <f>"#define P20V"&amp;TEXT(pwmtable!B40,0)&amp;"    "&amp;TEXT(pwmtable!J40,"0")</f>
        <v>#define P20V35    522</v>
      </c>
      <c r="B36" t="str">
        <f>"P20V"&amp;TEXT(pwmtable!B40,0)&amp;","</f>
        <v>P20V35,</v>
      </c>
    </row>
    <row r="37" spans="1:2" x14ac:dyDescent="0.2">
      <c r="A37" t="str">
        <f>"#define P20V"&amp;TEXT(pwmtable!B41,0)&amp;"    "&amp;TEXT(pwmtable!J41,"0")</f>
        <v>#define P20V36    536</v>
      </c>
      <c r="B37" t="str">
        <f>"P20V"&amp;TEXT(pwmtable!B41,0)&amp;","</f>
        <v>P20V36,</v>
      </c>
    </row>
    <row r="38" spans="1:2" x14ac:dyDescent="0.2">
      <c r="A38" t="str">
        <f>"#define P20V"&amp;TEXT(pwmtable!B42,0)&amp;"    "&amp;TEXT(pwmtable!J42,"0")</f>
        <v>#define P20V37    549</v>
      </c>
      <c r="B38" t="str">
        <f>"P20V"&amp;TEXT(pwmtable!B42,0)&amp;","</f>
        <v>P20V37,</v>
      </c>
    </row>
    <row r="39" spans="1:2" x14ac:dyDescent="0.2">
      <c r="A39" t="str">
        <f>"#define P20V"&amp;TEXT(pwmtable!B43,0)&amp;"    "&amp;TEXT(pwmtable!J43,"0")</f>
        <v>#define P20V38    562</v>
      </c>
      <c r="B39" t="str">
        <f>"P20V"&amp;TEXT(pwmtable!B43,0)&amp;","</f>
        <v>P20V38,</v>
      </c>
    </row>
    <row r="40" spans="1:2" x14ac:dyDescent="0.2">
      <c r="A40" t="str">
        <f>"#define P20V"&amp;TEXT(pwmtable!B44,0)&amp;"    "&amp;TEXT(pwmtable!J44,"0")</f>
        <v>#define P20V39    575</v>
      </c>
      <c r="B40" t="str">
        <f>"P20V"&amp;TEXT(pwmtable!B44,0)&amp;","</f>
        <v>P20V39,</v>
      </c>
    </row>
    <row r="41" spans="1:2" x14ac:dyDescent="0.2">
      <c r="A41" t="str">
        <f>"#define P20V"&amp;TEXT(pwmtable!B45,0)&amp;"    "&amp;TEXT(pwmtable!J45,"0")</f>
        <v>#define P20V40    588</v>
      </c>
      <c r="B41" t="str">
        <f>"P20V"&amp;TEXT(pwmtable!B45,0)&amp;","</f>
        <v>P20V40,</v>
      </c>
    </row>
    <row r="42" spans="1:2" x14ac:dyDescent="0.2">
      <c r="A42" t="str">
        <f>"#define P20V"&amp;TEXT(pwmtable!B46,0)&amp;"    "&amp;TEXT(pwmtable!J46,"0")</f>
        <v>#define P20V41    600</v>
      </c>
      <c r="B42" t="str">
        <f>"P20V"&amp;TEXT(pwmtable!B46,0)&amp;","</f>
        <v>P20V41,</v>
      </c>
    </row>
    <row r="43" spans="1:2" x14ac:dyDescent="0.2">
      <c r="A43" t="str">
        <f>"#define P20V"&amp;TEXT(pwmtable!B47,0)&amp;"    "&amp;TEXT(pwmtable!J47,"0")</f>
        <v>#define P20V42    613</v>
      </c>
      <c r="B43" t="str">
        <f>"P20V"&amp;TEXT(pwmtable!B47,0)&amp;","</f>
        <v>P20V42,</v>
      </c>
    </row>
    <row r="44" spans="1:2" x14ac:dyDescent="0.2">
      <c r="A44" t="str">
        <f>"#define P20V"&amp;TEXT(pwmtable!B48,0)&amp;"    "&amp;TEXT(pwmtable!J48,"0")</f>
        <v>#define P20V43    625</v>
      </c>
      <c r="B44" t="str">
        <f>"P20V"&amp;TEXT(pwmtable!B48,0)&amp;","</f>
        <v>P20V43,</v>
      </c>
    </row>
    <row r="45" spans="1:2" x14ac:dyDescent="0.2">
      <c r="A45" t="str">
        <f>"#define P20V"&amp;TEXT(pwmtable!B49,0)&amp;"    "&amp;TEXT(pwmtable!J49,"0")</f>
        <v>#define P20V44    637</v>
      </c>
      <c r="B45" t="str">
        <f>"P20V"&amp;TEXT(pwmtable!B49,0)&amp;","</f>
        <v>P20V44,</v>
      </c>
    </row>
    <row r="46" spans="1:2" x14ac:dyDescent="0.2">
      <c r="A46" t="str">
        <f>"#define P20V"&amp;TEXT(pwmtable!B50,0)&amp;"    "&amp;TEXT(pwmtable!J50,"0")</f>
        <v>#define P20V45    649</v>
      </c>
      <c r="B46" t="str">
        <f>"P20V"&amp;TEXT(pwmtable!B50,0)&amp;","</f>
        <v>P20V45,</v>
      </c>
    </row>
    <row r="47" spans="1:2" x14ac:dyDescent="0.2">
      <c r="A47" t="str">
        <f>"#define P20V"&amp;TEXT(pwmtable!B51,0)&amp;"    "&amp;TEXT(pwmtable!J51,"0")</f>
        <v>#define P20V46    661</v>
      </c>
      <c r="B47" t="str">
        <f>"P20V"&amp;TEXT(pwmtable!B51,0)&amp;","</f>
        <v>P20V46,</v>
      </c>
    </row>
    <row r="48" spans="1:2" x14ac:dyDescent="0.2">
      <c r="A48" t="str">
        <f>"#define P20V"&amp;TEXT(pwmtable!B52,0)&amp;"    "&amp;TEXT(pwmtable!J52,"0")</f>
        <v>#define P20V47    673</v>
      </c>
      <c r="B48" t="str">
        <f>"P20V"&amp;TEXT(pwmtable!B52,0)&amp;","</f>
        <v>P20V47,</v>
      </c>
    </row>
    <row r="49" spans="1:2" x14ac:dyDescent="0.2">
      <c r="A49" t="str">
        <f>"#define P20V"&amp;TEXT(pwmtable!B53,0)&amp;"    "&amp;TEXT(pwmtable!J53,"0")</f>
        <v>#define P20V48    685</v>
      </c>
      <c r="B49" t="str">
        <f>"P20V"&amp;TEXT(pwmtable!B53,0)&amp;","</f>
        <v>P20V48,</v>
      </c>
    </row>
    <row r="50" spans="1:2" x14ac:dyDescent="0.2">
      <c r="A50" t="str">
        <f>"#define P20V"&amp;TEXT(pwmtable!B54,0)&amp;"    "&amp;TEXT(pwmtable!J54,"0")</f>
        <v>#define P20V49    696</v>
      </c>
      <c r="B50" t="str">
        <f>"P20V"&amp;TEXT(pwmtable!B54,0)&amp;","</f>
        <v>P20V49,</v>
      </c>
    </row>
    <row r="51" spans="1:2" x14ac:dyDescent="0.2">
      <c r="A51" t="str">
        <f>"#define P20V"&amp;TEXT(pwmtable!B55,0)&amp;"    "&amp;TEXT(pwmtable!J55,"0")</f>
        <v>#define P20V50    707</v>
      </c>
      <c r="B51" t="str">
        <f>"P20V"&amp;TEXT(pwmtable!B55,0)&amp;","</f>
        <v>P20V50,</v>
      </c>
    </row>
    <row r="52" spans="1:2" x14ac:dyDescent="0.2">
      <c r="A52" t="str">
        <f>"#define P20V"&amp;TEXT(pwmtable!B56,0)&amp;"    "&amp;TEXT(pwmtable!J56,"0")</f>
        <v>#define P20V51    718</v>
      </c>
      <c r="B52" t="str">
        <f>"P20V"&amp;TEXT(pwmtable!B56,0)&amp;","</f>
        <v>P20V51,</v>
      </c>
    </row>
    <row r="53" spans="1:2" x14ac:dyDescent="0.2">
      <c r="A53" t="str">
        <f>"#define P20V"&amp;TEXT(pwmtable!B57,0)&amp;"    "&amp;TEXT(pwmtable!J57,"0")</f>
        <v>#define P20V52    729</v>
      </c>
      <c r="B53" t="str">
        <f>"P20V"&amp;TEXT(pwmtable!B57,0)&amp;","</f>
        <v>P20V52,</v>
      </c>
    </row>
    <row r="54" spans="1:2" x14ac:dyDescent="0.2">
      <c r="A54" t="str">
        <f>"#define P20V"&amp;TEXT(pwmtable!B58,0)&amp;"    "&amp;TEXT(pwmtable!J58,"0")</f>
        <v>#define P20V53    740</v>
      </c>
      <c r="B54" t="str">
        <f>"P20V"&amp;TEXT(pwmtable!B58,0)&amp;","</f>
        <v>P20V53,</v>
      </c>
    </row>
    <row r="55" spans="1:2" x14ac:dyDescent="0.2">
      <c r="A55" t="str">
        <f>"#define P20V"&amp;TEXT(pwmtable!B59,0)&amp;"    "&amp;TEXT(pwmtable!J59,"0")</f>
        <v>#define P20V54    750</v>
      </c>
      <c r="B55" t="str">
        <f>"P20V"&amp;TEXT(pwmtable!B59,0)&amp;","</f>
        <v>P20V54,</v>
      </c>
    </row>
    <row r="56" spans="1:2" x14ac:dyDescent="0.2">
      <c r="A56" t="str">
        <f>"#define P20V"&amp;TEXT(pwmtable!B60,0)&amp;"    "&amp;TEXT(pwmtable!J60,"0")</f>
        <v>#define P20V55    760</v>
      </c>
      <c r="B56" t="str">
        <f>"P20V"&amp;TEXT(pwmtable!B60,0)&amp;","</f>
        <v>P20V55,</v>
      </c>
    </row>
    <row r="57" spans="1:2" x14ac:dyDescent="0.2">
      <c r="A57" t="str">
        <f>"#define P20V"&amp;TEXT(pwmtable!B61,0)&amp;"    "&amp;TEXT(pwmtable!J61,"0")</f>
        <v>#define P20V56    771</v>
      </c>
      <c r="B57" t="str">
        <f>"P20V"&amp;TEXT(pwmtable!B61,0)&amp;","</f>
        <v>P20V56,</v>
      </c>
    </row>
    <row r="58" spans="1:2" x14ac:dyDescent="0.2">
      <c r="A58" t="str">
        <f>"#define P20V"&amp;TEXT(pwmtable!B62,0)&amp;"    "&amp;TEXT(pwmtable!J62,"0")</f>
        <v>#define P20V57    780</v>
      </c>
      <c r="B58" t="str">
        <f>"P20V"&amp;TEXT(pwmtable!B62,0)&amp;","</f>
        <v>P20V57,</v>
      </c>
    </row>
    <row r="59" spans="1:2" x14ac:dyDescent="0.2">
      <c r="A59" t="str">
        <f>"#define P20V"&amp;TEXT(pwmtable!B63,0)&amp;"    "&amp;TEXT(pwmtable!J63,"0")</f>
        <v>#define P20V58    790</v>
      </c>
      <c r="B59" t="str">
        <f>"P20V"&amp;TEXT(pwmtable!B63,0)&amp;","</f>
        <v>P20V58,</v>
      </c>
    </row>
    <row r="60" spans="1:2" x14ac:dyDescent="0.2">
      <c r="A60" t="str">
        <f>"#define P20V"&amp;TEXT(pwmtable!B64,0)&amp;"    "&amp;TEXT(pwmtable!J64,"0")</f>
        <v>#define P20V59    800</v>
      </c>
      <c r="B60" t="str">
        <f>"P20V"&amp;TEXT(pwmtable!B64,0)&amp;","</f>
        <v>P20V59,</v>
      </c>
    </row>
    <row r="61" spans="1:2" x14ac:dyDescent="0.2">
      <c r="A61" t="str">
        <f>"#define P20V"&amp;TEXT(pwmtable!B65,0)&amp;"    "&amp;TEXT(pwmtable!J65,"0")</f>
        <v>#define P20V60    809</v>
      </c>
      <c r="B61" t="str">
        <f>"P20V"&amp;TEXT(pwmtable!B65,0)&amp;","</f>
        <v>P20V60,</v>
      </c>
    </row>
    <row r="62" spans="1:2" x14ac:dyDescent="0.2">
      <c r="A62" t="str">
        <f>"#define P20V"&amp;TEXT(pwmtable!B66,0)&amp;"    "&amp;TEXT(pwmtable!J66,"0")</f>
        <v>#define P20V61    818</v>
      </c>
      <c r="B62" t="str">
        <f>"P20V"&amp;TEXT(pwmtable!B66,0)&amp;","</f>
        <v>P20V61,</v>
      </c>
    </row>
    <row r="63" spans="1:2" x14ac:dyDescent="0.2">
      <c r="A63" t="str">
        <f>"#define P20V"&amp;TEXT(pwmtable!B67,0)&amp;"    "&amp;TEXT(pwmtable!J67,"0")</f>
        <v>#define P20V62    827</v>
      </c>
      <c r="B63" t="str">
        <f>"P20V"&amp;TEXT(pwmtable!B67,0)&amp;","</f>
        <v>P20V62,</v>
      </c>
    </row>
    <row r="64" spans="1:2" x14ac:dyDescent="0.2">
      <c r="A64" t="str">
        <f>"#define P20V"&amp;TEXT(pwmtable!B68,0)&amp;"    "&amp;TEXT(pwmtable!J68,"0")</f>
        <v>#define P20V63    836</v>
      </c>
      <c r="B64" t="str">
        <f>"P20V"&amp;TEXT(pwmtable!B68,0)&amp;","</f>
        <v>P20V63,</v>
      </c>
    </row>
    <row r="65" spans="1:2" x14ac:dyDescent="0.2">
      <c r="A65" t="str">
        <f>"#define P20V"&amp;TEXT(pwmtable!B69,0)&amp;"    "&amp;TEXT(pwmtable!J69,"0")</f>
        <v>#define P20V64    844</v>
      </c>
      <c r="B65" t="str">
        <f>"P20V"&amp;TEXT(pwmtable!B69,0)&amp;","</f>
        <v>P20V64,</v>
      </c>
    </row>
    <row r="66" spans="1:2" x14ac:dyDescent="0.2">
      <c r="A66" t="str">
        <f>"#define P20V"&amp;TEXT(pwmtable!B70,0)&amp;"    "&amp;TEXT(pwmtable!J70,"0")</f>
        <v>#define P20V65    853</v>
      </c>
      <c r="B66" t="str">
        <f>"P20V"&amp;TEXT(pwmtable!B70,0)&amp;","</f>
        <v>P20V65,</v>
      </c>
    </row>
    <row r="67" spans="1:2" x14ac:dyDescent="0.2">
      <c r="A67" t="str">
        <f>"#define P20V"&amp;TEXT(pwmtable!B71,0)&amp;"    "&amp;TEXT(pwmtable!J71,"0")</f>
        <v>#define P20V66    861</v>
      </c>
      <c r="B67" t="str">
        <f>"P20V"&amp;TEXT(pwmtable!B71,0)&amp;","</f>
        <v>P20V66,</v>
      </c>
    </row>
    <row r="68" spans="1:2" x14ac:dyDescent="0.2">
      <c r="A68" t="str">
        <f>"#define P20V"&amp;TEXT(pwmtable!B72,0)&amp;"    "&amp;TEXT(pwmtable!J72,"0")</f>
        <v>#define P20V67    869</v>
      </c>
      <c r="B68" t="str">
        <f>"P20V"&amp;TEXT(pwmtable!B72,0)&amp;","</f>
        <v>P20V67,</v>
      </c>
    </row>
    <row r="69" spans="1:2" x14ac:dyDescent="0.2">
      <c r="A69" t="str">
        <f>"#define P20V"&amp;TEXT(pwmtable!B73,0)&amp;"    "&amp;TEXT(pwmtable!J73,"0")</f>
        <v>#define P20V68    876</v>
      </c>
      <c r="B69" t="str">
        <f>"P20V"&amp;TEXT(pwmtable!B73,0)&amp;","</f>
        <v>P20V68,</v>
      </c>
    </row>
    <row r="70" spans="1:2" x14ac:dyDescent="0.2">
      <c r="A70" t="str">
        <f>"#define P20V"&amp;TEXT(pwmtable!B74,0)&amp;"    "&amp;TEXT(pwmtable!J74,"0")</f>
        <v>#define P20V69    884</v>
      </c>
      <c r="B70" t="str">
        <f>"P20V"&amp;TEXT(pwmtable!B74,0)&amp;","</f>
        <v>P20V69,</v>
      </c>
    </row>
    <row r="71" spans="1:2" x14ac:dyDescent="0.2">
      <c r="A71" t="str">
        <f>"#define P20V"&amp;TEXT(pwmtable!B75,0)&amp;"    "&amp;TEXT(pwmtable!J75,"0")</f>
        <v>#define P20V70    891</v>
      </c>
      <c r="B71" t="str">
        <f>"P20V"&amp;TEXT(pwmtable!B75,0)&amp;","</f>
        <v>P20V70,</v>
      </c>
    </row>
    <row r="72" spans="1:2" x14ac:dyDescent="0.2">
      <c r="A72" t="str">
        <f>"#define P20V"&amp;TEXT(pwmtable!B76,0)&amp;"    "&amp;TEXT(pwmtable!J76,"0")</f>
        <v>#define P20V71    898</v>
      </c>
      <c r="B72" t="str">
        <f>"P20V"&amp;TEXT(pwmtable!B76,0)&amp;","</f>
        <v>P20V71,</v>
      </c>
    </row>
    <row r="73" spans="1:2" x14ac:dyDescent="0.2">
      <c r="A73" t="str">
        <f>"#define P20V"&amp;TEXT(pwmtable!B77,0)&amp;"    "&amp;TEXT(pwmtable!J77,"0")</f>
        <v>#define P20V72    905</v>
      </c>
      <c r="B73" t="str">
        <f>"P20V"&amp;TEXT(pwmtable!B77,0)&amp;","</f>
        <v>P20V72,</v>
      </c>
    </row>
    <row r="74" spans="1:2" x14ac:dyDescent="0.2">
      <c r="A74" t="str">
        <f>"#define P20V"&amp;TEXT(pwmtable!B78,0)&amp;"    "&amp;TEXT(pwmtable!J78,"0")</f>
        <v>#define P20V73    911</v>
      </c>
      <c r="B74" t="str">
        <f>"P20V"&amp;TEXT(pwmtable!B78,0)&amp;","</f>
        <v>P20V73,</v>
      </c>
    </row>
    <row r="75" spans="1:2" x14ac:dyDescent="0.2">
      <c r="A75" t="str">
        <f>"#define P20V"&amp;TEXT(pwmtable!B79,0)&amp;"    "&amp;TEXT(pwmtable!J79,"0")</f>
        <v>#define P20V74    918</v>
      </c>
      <c r="B75" t="str">
        <f>"P20V"&amp;TEXT(pwmtable!B79,0)&amp;","</f>
        <v>P20V74,</v>
      </c>
    </row>
    <row r="76" spans="1:2" x14ac:dyDescent="0.2">
      <c r="A76" t="str">
        <f>"#define P20V"&amp;TEXT(pwmtable!B80,0)&amp;"    "&amp;TEXT(pwmtable!J80,"0")</f>
        <v>#define P20V75    924</v>
      </c>
      <c r="B76" t="str">
        <f>"P20V"&amp;TEXT(pwmtable!B80,0)&amp;","</f>
        <v>P20V75,</v>
      </c>
    </row>
    <row r="77" spans="1:2" x14ac:dyDescent="0.2">
      <c r="A77" t="str">
        <f>"#define P20V"&amp;TEXT(pwmtable!B81,0)&amp;"    "&amp;TEXT(pwmtable!J81,"0")</f>
        <v>#define P20V76    930</v>
      </c>
      <c r="B77" t="str">
        <f>"P20V"&amp;TEXT(pwmtable!B81,0)&amp;","</f>
        <v>P20V76,</v>
      </c>
    </row>
    <row r="78" spans="1:2" x14ac:dyDescent="0.2">
      <c r="A78" t="str">
        <f>"#define P20V"&amp;TEXT(pwmtable!B82,0)&amp;"    "&amp;TEXT(pwmtable!J82,"0")</f>
        <v>#define P20V77    935</v>
      </c>
      <c r="B78" t="str">
        <f>"P20V"&amp;TEXT(pwmtable!B82,0)&amp;","</f>
        <v>P20V77,</v>
      </c>
    </row>
    <row r="79" spans="1:2" x14ac:dyDescent="0.2">
      <c r="A79" t="str">
        <f>"#define P20V"&amp;TEXT(pwmtable!B83,0)&amp;"    "&amp;TEXT(pwmtable!J83,"0")</f>
        <v>#define P20V78    941</v>
      </c>
      <c r="B79" t="str">
        <f>"P20V"&amp;TEXT(pwmtable!B83,0)&amp;","</f>
        <v>P20V78,</v>
      </c>
    </row>
    <row r="80" spans="1:2" x14ac:dyDescent="0.2">
      <c r="A80" t="str">
        <f>"#define P20V"&amp;TEXT(pwmtable!B84,0)&amp;"    "&amp;TEXT(pwmtable!J84,"0")</f>
        <v>#define P20V79    946</v>
      </c>
      <c r="B80" t="str">
        <f>"P20V"&amp;TEXT(pwmtable!B84,0)&amp;","</f>
        <v>P20V79,</v>
      </c>
    </row>
    <row r="81" spans="1:2" x14ac:dyDescent="0.2">
      <c r="A81" t="str">
        <f>"#define P20V"&amp;TEXT(pwmtable!B85,0)&amp;"    "&amp;TEXT(pwmtable!J85,"0")</f>
        <v>#define P20V80    951</v>
      </c>
      <c r="B81" t="str">
        <f>"P20V"&amp;TEXT(pwmtable!B85,0)&amp;","</f>
        <v>P20V80,</v>
      </c>
    </row>
    <row r="82" spans="1:2" x14ac:dyDescent="0.2">
      <c r="A82" t="str">
        <f>"#define P20V"&amp;TEXT(pwmtable!B86,0)&amp;"    "&amp;TEXT(pwmtable!J86,"0")</f>
        <v>#define P20V81    956</v>
      </c>
      <c r="B82" t="str">
        <f>"P20V"&amp;TEXT(pwmtable!B86,0)&amp;","</f>
        <v>P20V81,</v>
      </c>
    </row>
    <row r="83" spans="1:2" x14ac:dyDescent="0.2">
      <c r="A83" t="str">
        <f>"#define P20V"&amp;TEXT(pwmtable!B87,0)&amp;"    "&amp;TEXT(pwmtable!J87,"0")</f>
        <v>#define P20V82    960</v>
      </c>
      <c r="B83" t="str">
        <f>"P20V"&amp;TEXT(pwmtable!B87,0)&amp;","</f>
        <v>P20V82,</v>
      </c>
    </row>
    <row r="84" spans="1:2" x14ac:dyDescent="0.2">
      <c r="A84" t="str">
        <f>"#define P20V"&amp;TEXT(pwmtable!B88,0)&amp;"    "&amp;TEXT(pwmtable!J88,"0")</f>
        <v>#define P20V83    965</v>
      </c>
      <c r="B84" t="str">
        <f>"P20V"&amp;TEXT(pwmtable!B88,0)&amp;","</f>
        <v>P20V83,</v>
      </c>
    </row>
    <row r="85" spans="1:2" x14ac:dyDescent="0.2">
      <c r="A85" t="str">
        <f>"#define P20V"&amp;TEXT(pwmtable!B89,0)&amp;"    "&amp;TEXT(pwmtable!J89,"0")</f>
        <v>#define P20V84    969</v>
      </c>
      <c r="B85" t="str">
        <f>"P20V"&amp;TEXT(pwmtable!B89,0)&amp;","</f>
        <v>P20V84,</v>
      </c>
    </row>
    <row r="86" spans="1:2" x14ac:dyDescent="0.2">
      <c r="A86" t="str">
        <f>"#define P20V"&amp;TEXT(pwmtable!B90,0)&amp;"    "&amp;TEXT(pwmtable!J90,"0")</f>
        <v>#define P20V85    972</v>
      </c>
      <c r="B86" t="str">
        <f>"P20V"&amp;TEXT(pwmtable!B90,0)&amp;","</f>
        <v>P20V85,</v>
      </c>
    </row>
    <row r="87" spans="1:2" x14ac:dyDescent="0.2">
      <c r="A87" t="str">
        <f>"#define P20V"&amp;TEXT(pwmtable!B91,0)&amp;"    "&amp;TEXT(pwmtable!J91,"0")</f>
        <v>#define P20V86    976</v>
      </c>
      <c r="B87" t="str">
        <f>"P20V"&amp;TEXT(pwmtable!B91,0)&amp;","</f>
        <v>P20V86,</v>
      </c>
    </row>
    <row r="88" spans="1:2" x14ac:dyDescent="0.2">
      <c r="A88" t="str">
        <f>"#define P20V"&amp;TEXT(pwmtable!B92,0)&amp;"    "&amp;TEXT(pwmtable!J92,"0")</f>
        <v>#define P20V87    979</v>
      </c>
      <c r="B88" t="str">
        <f>"P20V"&amp;TEXT(pwmtable!B92,0)&amp;","</f>
        <v>P20V87,</v>
      </c>
    </row>
    <row r="89" spans="1:2" x14ac:dyDescent="0.2">
      <c r="A89" t="str">
        <f>"#define P20V"&amp;TEXT(pwmtable!B93,0)&amp;"    "&amp;TEXT(pwmtable!J93,"0")</f>
        <v>#define P20V88    982</v>
      </c>
      <c r="B89" t="str">
        <f>"P20V"&amp;TEXT(pwmtable!B93,0)&amp;","</f>
        <v>P20V88,</v>
      </c>
    </row>
    <row r="90" spans="1:2" x14ac:dyDescent="0.2">
      <c r="A90" t="str">
        <f>"#define P20V"&amp;TEXT(pwmtable!B94,0)&amp;"    "&amp;TEXT(pwmtable!J94,"0")</f>
        <v>#define P20V89    985</v>
      </c>
      <c r="B90" t="str">
        <f>"P20V"&amp;TEXT(pwmtable!B94,0)&amp;","</f>
        <v>P20V89,</v>
      </c>
    </row>
    <row r="91" spans="1:2" x14ac:dyDescent="0.2">
      <c r="A91" t="str">
        <f>"#define P20V"&amp;TEXT(pwmtable!B95,0)&amp;"    "&amp;TEXT(pwmtable!J95,"0")</f>
        <v>#define P20V90    988</v>
      </c>
      <c r="B91" t="str">
        <f>"P20V"&amp;TEXT(pwmtable!B95,0)&amp;","</f>
        <v>P20V90,</v>
      </c>
    </row>
    <row r="92" spans="1:2" x14ac:dyDescent="0.2">
      <c r="A92" t="str">
        <f>"#define P20V"&amp;TEXT(pwmtable!B96,0)&amp;"    "&amp;TEXT(pwmtable!J96,"0")</f>
        <v>#define P20V91    990</v>
      </c>
      <c r="B92" t="str">
        <f>"P20V"&amp;TEXT(pwmtable!B96,0)&amp;","</f>
        <v>P20V91,</v>
      </c>
    </row>
    <row r="93" spans="1:2" x14ac:dyDescent="0.2">
      <c r="A93" t="str">
        <f>"#define P20V"&amp;TEXT(pwmtable!B97,0)&amp;"    "&amp;TEXT(pwmtable!J97,"0")</f>
        <v>#define P20V92    992</v>
      </c>
      <c r="B93" t="str">
        <f>"P20V"&amp;TEXT(pwmtable!B97,0)&amp;","</f>
        <v>P20V92,</v>
      </c>
    </row>
    <row r="94" spans="1:2" x14ac:dyDescent="0.2">
      <c r="A94" t="str">
        <f>"#define P20V"&amp;TEXT(pwmtable!B98,0)&amp;"    "&amp;TEXT(pwmtable!J98,"0")</f>
        <v>#define P20V93    994</v>
      </c>
      <c r="B94" t="str">
        <f>"P20V"&amp;TEXT(pwmtable!B98,0)&amp;","</f>
        <v>P20V93,</v>
      </c>
    </row>
    <row r="95" spans="1:2" x14ac:dyDescent="0.2">
      <c r="A95" t="str">
        <f>"#define P20V"&amp;TEXT(pwmtable!B99,0)&amp;"    "&amp;TEXT(pwmtable!J99,"0")</f>
        <v>#define P20V94    996</v>
      </c>
      <c r="B95" t="str">
        <f>"P20V"&amp;TEXT(pwmtable!B99,0)&amp;","</f>
        <v>P20V94,</v>
      </c>
    </row>
    <row r="96" spans="1:2" x14ac:dyDescent="0.2">
      <c r="A96" t="str">
        <f>"#define P20V"&amp;TEXT(pwmtable!B100,0)&amp;"    "&amp;TEXT(pwmtable!J100,"0")</f>
        <v>#define P20V95    997</v>
      </c>
      <c r="B96" t="str">
        <f>"P20V"&amp;TEXT(pwmtable!B100,0)&amp;","</f>
        <v>P20V95,</v>
      </c>
    </row>
    <row r="97" spans="1:2" x14ac:dyDescent="0.2">
      <c r="A97" t="str">
        <f>"#define P20V"&amp;TEXT(pwmtable!B101,0)&amp;"    "&amp;TEXT(pwmtable!J101,"0")</f>
        <v>#define P20V96    998</v>
      </c>
      <c r="B97" t="str">
        <f>"P20V"&amp;TEXT(pwmtable!B101,0)&amp;","</f>
        <v>P20V96,</v>
      </c>
    </row>
    <row r="98" spans="1:2" x14ac:dyDescent="0.2">
      <c r="A98" t="str">
        <f>"#define P20V"&amp;TEXT(pwmtable!B102,0)&amp;"    "&amp;TEXT(pwmtable!J102,"0")</f>
        <v>#define P20V97    999</v>
      </c>
      <c r="B98" t="str">
        <f>"P20V"&amp;TEXT(pwmtable!B102,0)&amp;","</f>
        <v>P20V97,</v>
      </c>
    </row>
    <row r="99" spans="1:2" x14ac:dyDescent="0.2">
      <c r="A99" t="str">
        <f>"#define P20V"&amp;TEXT(pwmtable!B103,0)&amp;"    "&amp;TEXT(pwmtable!J103,"0")</f>
        <v>#define P20V98    1000</v>
      </c>
      <c r="B99" t="str">
        <f>"P20V"&amp;TEXT(pwmtable!B103,0)&amp;","</f>
        <v>P20V98,</v>
      </c>
    </row>
    <row r="100" spans="1:2" x14ac:dyDescent="0.2">
      <c r="A100" t="str">
        <f>"#define P20V"&amp;TEXT(pwmtable!B104,0)&amp;"    "&amp;TEXT(pwmtable!J104,"0")</f>
        <v>#define P20V99    1000</v>
      </c>
      <c r="B100" t="str">
        <f>"P20V"&amp;TEXT(pwmtable!B104,0)&amp;","</f>
        <v>P20V99,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pwm</vt:lpstr>
      <vt:lpstr>sinepwm</vt:lpstr>
      <vt:lpstr>pwmtable</vt:lpstr>
      <vt:lpstr>include</vt:lpstr>
    </vt:vector>
  </TitlesOfParts>
  <Company>Divergent,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Cornell</dc:creator>
  <cp:lastModifiedBy>Brian Cornell</cp:lastModifiedBy>
  <dcterms:created xsi:type="dcterms:W3CDTF">2015-08-22T13:16:31Z</dcterms:created>
  <dcterms:modified xsi:type="dcterms:W3CDTF">2018-06-12T13:17:19Z</dcterms:modified>
</cp:coreProperties>
</file>