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ru\Projects\Electronics\"/>
    </mc:Choice>
  </mc:AlternateContent>
  <bookViews>
    <workbookView xWindow="0" yWindow="0" windowWidth="24090" windowHeight="147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Q44" i="1" s="1"/>
  <c r="R44" i="1" s="1"/>
  <c r="I44" i="1" s="1"/>
  <c r="J44" i="1" s="1"/>
  <c r="D43" i="1"/>
  <c r="D42" i="1"/>
  <c r="D41" i="1"/>
  <c r="D40" i="1"/>
  <c r="D39" i="1"/>
  <c r="D38" i="1"/>
  <c r="D37" i="1"/>
  <c r="D36" i="1"/>
  <c r="Q36" i="1" s="1"/>
  <c r="R36" i="1" s="1"/>
  <c r="I36" i="1" s="1"/>
  <c r="J36" i="1" s="1"/>
  <c r="D35" i="1"/>
  <c r="D34" i="1"/>
  <c r="D33" i="1"/>
  <c r="D32" i="1"/>
  <c r="D31" i="1"/>
  <c r="D30" i="1"/>
  <c r="D29" i="1"/>
  <c r="D28" i="1"/>
  <c r="Q28" i="1" s="1"/>
  <c r="R28" i="1" s="1"/>
  <c r="I28" i="1" s="1"/>
  <c r="J28" i="1" s="1"/>
  <c r="D27" i="1"/>
  <c r="D26" i="1"/>
  <c r="D25" i="1"/>
  <c r="D24" i="1"/>
  <c r="D23" i="1"/>
  <c r="D22" i="1"/>
  <c r="Q22" i="1" s="1"/>
  <c r="R22" i="1" s="1"/>
  <c r="I22" i="1" s="1"/>
  <c r="J22" i="1" s="1"/>
  <c r="D21" i="1"/>
  <c r="Q21" i="1" s="1"/>
  <c r="R21" i="1" s="1"/>
  <c r="I21" i="1" s="1"/>
  <c r="J21" i="1" s="1"/>
  <c r="D20" i="1"/>
  <c r="Q20" i="1" s="1"/>
  <c r="R20" i="1" s="1"/>
  <c r="I20" i="1" s="1"/>
  <c r="J20" i="1" s="1"/>
  <c r="D19" i="1"/>
  <c r="D18" i="1"/>
  <c r="D17" i="1"/>
  <c r="E15" i="1"/>
  <c r="D15" i="1" s="1"/>
  <c r="Q15" i="1" s="1"/>
  <c r="Q51" i="1"/>
  <c r="R51" i="1" s="1"/>
  <c r="I51" i="1" s="1"/>
  <c r="J51" i="1" s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51" i="1"/>
  <c r="M51" i="1"/>
  <c r="F51" i="1"/>
  <c r="M50" i="1"/>
  <c r="T50" i="1" s="1"/>
  <c r="U50" i="1" s="1"/>
  <c r="N50" i="1" s="1"/>
  <c r="F50" i="1"/>
  <c r="M49" i="1"/>
  <c r="T49" i="1" s="1"/>
  <c r="U49" i="1" s="1"/>
  <c r="N49" i="1" s="1"/>
  <c r="F49" i="1"/>
  <c r="M48" i="1"/>
  <c r="T48" i="1" s="1"/>
  <c r="U48" i="1" s="1"/>
  <c r="N48" i="1" s="1"/>
  <c r="F48" i="1"/>
  <c r="M47" i="1"/>
  <c r="F47" i="1"/>
  <c r="M46" i="1"/>
  <c r="F46" i="1"/>
  <c r="M45" i="1"/>
  <c r="T45" i="1" s="1"/>
  <c r="F45" i="1"/>
  <c r="M44" i="1"/>
  <c r="T44" i="1" s="1"/>
  <c r="F44" i="1"/>
  <c r="M43" i="1"/>
  <c r="F43" i="1"/>
  <c r="M42" i="1"/>
  <c r="T42" i="1" s="1"/>
  <c r="F42" i="1"/>
  <c r="Q42" i="1" s="1"/>
  <c r="R42" i="1" s="1"/>
  <c r="I42" i="1" s="1"/>
  <c r="J42" i="1" s="1"/>
  <c r="M41" i="1"/>
  <c r="T41" i="1" s="1"/>
  <c r="U41" i="1" s="1"/>
  <c r="N41" i="1" s="1"/>
  <c r="F41" i="1"/>
  <c r="M40" i="1"/>
  <c r="T40" i="1" s="1"/>
  <c r="U40" i="1" s="1"/>
  <c r="N40" i="1" s="1"/>
  <c r="F40" i="1"/>
  <c r="M39" i="1"/>
  <c r="T39" i="1" s="1"/>
  <c r="F39" i="1"/>
  <c r="M38" i="1"/>
  <c r="T38" i="1" s="1"/>
  <c r="F38" i="1"/>
  <c r="M37" i="1"/>
  <c r="F37" i="1"/>
  <c r="M36" i="1"/>
  <c r="F36" i="1"/>
  <c r="M35" i="1"/>
  <c r="T35" i="1" s="1"/>
  <c r="F35" i="1"/>
  <c r="M34" i="1"/>
  <c r="F34" i="1"/>
  <c r="M33" i="1"/>
  <c r="T33" i="1" s="1"/>
  <c r="U33" i="1" s="1"/>
  <c r="N33" i="1" s="1"/>
  <c r="F33" i="1"/>
  <c r="M32" i="1"/>
  <c r="T32" i="1" s="1"/>
  <c r="U32" i="1" s="1"/>
  <c r="N32" i="1" s="1"/>
  <c r="F32" i="1"/>
  <c r="M31" i="1"/>
  <c r="F31" i="1"/>
  <c r="M30" i="1"/>
  <c r="T30" i="1" s="1"/>
  <c r="F30" i="1"/>
  <c r="M29" i="1"/>
  <c r="T29" i="1" s="1"/>
  <c r="F29" i="1"/>
  <c r="M28" i="1"/>
  <c r="T28" i="1" s="1"/>
  <c r="F28" i="1"/>
  <c r="M27" i="1"/>
  <c r="T27" i="1" s="1"/>
  <c r="F27" i="1"/>
  <c r="M26" i="1"/>
  <c r="T26" i="1" s="1"/>
  <c r="F26" i="1"/>
  <c r="M25" i="1"/>
  <c r="T25" i="1" s="1"/>
  <c r="U25" i="1" s="1"/>
  <c r="N25" i="1" s="1"/>
  <c r="F25" i="1"/>
  <c r="T51" i="1"/>
  <c r="Q50" i="1"/>
  <c r="R50" i="1" s="1"/>
  <c r="I50" i="1" s="1"/>
  <c r="J50" i="1" s="1"/>
  <c r="Q49" i="1"/>
  <c r="R49" i="1" s="1"/>
  <c r="I49" i="1" s="1"/>
  <c r="J49" i="1" s="1"/>
  <c r="Q48" i="1"/>
  <c r="R48" i="1" s="1"/>
  <c r="I48" i="1" s="1"/>
  <c r="J48" i="1" s="1"/>
  <c r="T47" i="1"/>
  <c r="T46" i="1"/>
  <c r="T43" i="1"/>
  <c r="Q43" i="1"/>
  <c r="R43" i="1" s="1"/>
  <c r="I43" i="1" s="1"/>
  <c r="J43" i="1" s="1"/>
  <c r="Q41" i="1"/>
  <c r="R41" i="1" s="1"/>
  <c r="I41" i="1" s="1"/>
  <c r="J41" i="1" s="1"/>
  <c r="Q40" i="1"/>
  <c r="R40" i="1" s="1"/>
  <c r="I40" i="1" s="1"/>
  <c r="J40" i="1" s="1"/>
  <c r="T37" i="1"/>
  <c r="T36" i="1"/>
  <c r="Q35" i="1"/>
  <c r="R35" i="1" s="1"/>
  <c r="I35" i="1" s="1"/>
  <c r="J35" i="1" s="1"/>
  <c r="T34" i="1"/>
  <c r="Q33" i="1"/>
  <c r="R33" i="1" s="1"/>
  <c r="I33" i="1" s="1"/>
  <c r="J33" i="1" s="1"/>
  <c r="Q32" i="1"/>
  <c r="R32" i="1" s="1"/>
  <c r="I32" i="1" s="1"/>
  <c r="J32" i="1" s="1"/>
  <c r="T31" i="1"/>
  <c r="U31" i="1" s="1"/>
  <c r="N31" i="1" s="1"/>
  <c r="Q31" i="1"/>
  <c r="R31" i="1" s="1"/>
  <c r="I31" i="1" s="1"/>
  <c r="J31" i="1" s="1"/>
  <c r="Q27" i="1"/>
  <c r="R27" i="1" s="1"/>
  <c r="I27" i="1" s="1"/>
  <c r="J27" i="1" s="1"/>
  <c r="Q25" i="1"/>
  <c r="R25" i="1" s="1"/>
  <c r="I25" i="1" s="1"/>
  <c r="J25" i="1" s="1"/>
  <c r="T24" i="1"/>
  <c r="U24" i="1" s="1"/>
  <c r="Q24" i="1"/>
  <c r="R24" i="1" s="1"/>
  <c r="I24" i="1" s="1"/>
  <c r="J24" i="1" s="1"/>
  <c r="Q23" i="1"/>
  <c r="R23" i="1" s="1"/>
  <c r="I23" i="1" s="1"/>
  <c r="J23" i="1" s="1"/>
  <c r="Q19" i="1"/>
  <c r="R19" i="1" s="1"/>
  <c r="I19" i="1" s="1"/>
  <c r="J19" i="1" s="1"/>
  <c r="Q18" i="1"/>
  <c r="R18" i="1" s="1"/>
  <c r="I18" i="1" s="1"/>
  <c r="J18" i="1" s="1"/>
  <c r="M24" i="1"/>
  <c r="F24" i="1"/>
  <c r="M23" i="1"/>
  <c r="T23" i="1" s="1"/>
  <c r="U23" i="1" s="1"/>
  <c r="F23" i="1"/>
  <c r="M22" i="1"/>
  <c r="T22" i="1" s="1"/>
  <c r="F22" i="1"/>
  <c r="M21" i="1"/>
  <c r="T21" i="1" s="1"/>
  <c r="F21" i="1"/>
  <c r="M20" i="1"/>
  <c r="T20" i="1" s="1"/>
  <c r="F20" i="1"/>
  <c r="M19" i="1"/>
  <c r="T19" i="1" s="1"/>
  <c r="U19" i="1" s="1"/>
  <c r="F19" i="1"/>
  <c r="M18" i="1"/>
  <c r="T18" i="1" s="1"/>
  <c r="U18" i="1" s="1"/>
  <c r="F18" i="1"/>
  <c r="M17" i="1"/>
  <c r="T17" i="1" s="1"/>
  <c r="F17" i="1"/>
  <c r="M15" i="1"/>
  <c r="T15" i="1" s="1"/>
  <c r="F15" i="1"/>
  <c r="Q37" i="1" l="1"/>
  <c r="R37" i="1" s="1"/>
  <c r="I37" i="1" s="1"/>
  <c r="J37" i="1" s="1"/>
  <c r="Q45" i="1"/>
  <c r="R45" i="1" s="1"/>
  <c r="I45" i="1" s="1"/>
  <c r="J45" i="1" s="1"/>
  <c r="U28" i="1"/>
  <c r="N28" i="1" s="1"/>
  <c r="U44" i="1"/>
  <c r="N44" i="1" s="1"/>
  <c r="Q29" i="1"/>
  <c r="R29" i="1" s="1"/>
  <c r="I29" i="1" s="1"/>
  <c r="J29" i="1" s="1"/>
  <c r="U21" i="1"/>
  <c r="U36" i="1"/>
  <c r="N36" i="1" s="1"/>
  <c r="U22" i="1"/>
  <c r="N22" i="1" s="1"/>
  <c r="Q39" i="1"/>
  <c r="R39" i="1" s="1"/>
  <c r="I39" i="1" s="1"/>
  <c r="J39" i="1" s="1"/>
  <c r="Q47" i="1"/>
  <c r="R47" i="1" s="1"/>
  <c r="I47" i="1" s="1"/>
  <c r="J47" i="1" s="1"/>
  <c r="U20" i="1"/>
  <c r="U29" i="1"/>
  <c r="N29" i="1" s="1"/>
  <c r="U26" i="1"/>
  <c r="N26" i="1" s="1"/>
  <c r="U34" i="1"/>
  <c r="N34" i="1" s="1"/>
  <c r="U42" i="1"/>
  <c r="N42" i="1" s="1"/>
  <c r="U27" i="1"/>
  <c r="N27" i="1" s="1"/>
  <c r="U35" i="1"/>
  <c r="N35" i="1" s="1"/>
  <c r="U39" i="1"/>
  <c r="N39" i="1" s="1"/>
  <c r="U43" i="1"/>
  <c r="N43" i="1" s="1"/>
  <c r="U47" i="1"/>
  <c r="N47" i="1" s="1"/>
  <c r="U51" i="1"/>
  <c r="N51" i="1" s="1"/>
  <c r="Q26" i="1"/>
  <c r="R26" i="1" s="1"/>
  <c r="I26" i="1" s="1"/>
  <c r="J26" i="1" s="1"/>
  <c r="Q34" i="1"/>
  <c r="R34" i="1" s="1"/>
  <c r="I34" i="1" s="1"/>
  <c r="J34" i="1" s="1"/>
  <c r="U37" i="1"/>
  <c r="N37" i="1" s="1"/>
  <c r="U45" i="1"/>
  <c r="N45" i="1" s="1"/>
  <c r="Q30" i="1"/>
  <c r="R30" i="1" s="1"/>
  <c r="I30" i="1" s="1"/>
  <c r="J30" i="1" s="1"/>
  <c r="Q38" i="1"/>
  <c r="R38" i="1" s="1"/>
  <c r="I38" i="1" s="1"/>
  <c r="J38" i="1" s="1"/>
  <c r="Q46" i="1"/>
  <c r="R46" i="1" s="1"/>
  <c r="I46" i="1" s="1"/>
  <c r="J46" i="1" s="1"/>
  <c r="N24" i="1"/>
  <c r="N23" i="1"/>
  <c r="N21" i="1"/>
  <c r="N20" i="1"/>
  <c r="N19" i="1"/>
  <c r="N18" i="1"/>
  <c r="U15" i="1"/>
  <c r="N15" i="1" s="1"/>
  <c r="R15" i="1"/>
  <c r="I15" i="1" s="1"/>
  <c r="J15" i="1" s="1"/>
  <c r="U38" i="1" l="1"/>
  <c r="N38" i="1" s="1"/>
  <c r="U30" i="1"/>
  <c r="N30" i="1" s="1"/>
  <c r="U46" i="1"/>
  <c r="N46" i="1" s="1"/>
  <c r="Q17" i="1"/>
  <c r="R17" i="1" s="1"/>
  <c r="I17" i="1" s="1"/>
  <c r="J17" i="1" s="1"/>
  <c r="U17" i="1"/>
  <c r="N17" i="1" s="1"/>
</calcChain>
</file>

<file path=xl/sharedStrings.xml><?xml version="1.0" encoding="utf-8"?>
<sst xmlns="http://schemas.openxmlformats.org/spreadsheetml/2006/main" count="57" uniqueCount="36">
  <si>
    <t>Pot Trim</t>
  </si>
  <si>
    <t>V</t>
  </si>
  <si>
    <t>Ω</t>
  </si>
  <si>
    <t>Idle Resistor</t>
  </si>
  <si>
    <t>Current</t>
  </si>
  <si>
    <t>Vref</t>
  </si>
  <si>
    <t>Idle Mode</t>
  </si>
  <si>
    <t>Measure</t>
  </si>
  <si>
    <t>↓</t>
  </si>
  <si>
    <t>Choose value</t>
  </si>
  <si>
    <t>%</t>
  </si>
  <si>
    <t>Choose a Resistor</t>
  </si>
  <si>
    <t>OR</t>
  </si>
  <si>
    <t>Choose Idle Current</t>
  </si>
  <si>
    <t>A</t>
  </si>
  <si>
    <t>Choose target</t>
  </si>
  <si>
    <t>Set your nominal high-power motor current</t>
  </si>
  <si>
    <t>Approx. Trim Pot Setting</t>
  </si>
  <si>
    <t>NOMINAL</t>
  </si>
  <si>
    <t>IDLE MODE</t>
  </si>
  <si>
    <t>Pot trim on Pololu gives more power as you turn clockwise.</t>
  </si>
  <si>
    <t>↑</t>
  </si>
  <si>
    <t>VDD</t>
  </si>
  <si>
    <t>kΩ</t>
  </si>
  <si>
    <t>SUPPLY VOLTAGE of A4988. My motor voltage was 24v but that is independent of Vref.</t>
  </si>
  <si>
    <t>Rcs value. See Pololu page. My A4988 black driver is 0.05, some older green PCB ones are 0.068</t>
  </si>
  <si>
    <t>Value of Rcs resistor</t>
  </si>
  <si>
    <t>A4988 Dual Current Mode Resistor Calculator</t>
  </si>
  <si>
    <t>Colin MacKenzie</t>
  </si>
  <si>
    <t>https://hackaday.io/project/159190-dual-current-modes-idling-on-a4988-stepper-motor</t>
  </si>
  <si>
    <t>Choose Resistor</t>
  </si>
  <si>
    <t>Choose Current</t>
  </si>
  <si>
    <t>TrimPot base value</t>
  </si>
  <si>
    <t>Vref Divider ratio</t>
  </si>
  <si>
    <t>Use this Resistor</t>
  </si>
  <si>
    <t>This  chart shows a constant IDLE current of 220mA for any nominal current value. However, you can change the values in the chart and the calculations will update.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</si>
</sst>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Up">
        <fgColor theme="0" tint="-0.499984740745262"/>
        <bgColor auto="1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4" fillId="2" borderId="9" xfId="0" applyNumberFormat="1" applyFont="1" applyFill="1" applyBorder="1" applyAlignment="1">
      <alignment horizontal="center" vertical="center"/>
    </xf>
    <xf numFmtId="2" fontId="16" fillId="2" borderId="29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9" fillId="0" borderId="0" xfId="1" applyAlignment="1">
      <alignment horizontal="left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/>
    </xf>
    <xf numFmtId="165" fontId="15" fillId="2" borderId="7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ckaday.io/project/159190-dual-current-modes-idling-on-a4988-stepper-mo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53"/>
  <sheetViews>
    <sheetView tabSelected="1" workbookViewId="0">
      <selection activeCell="M2" sqref="M2"/>
    </sheetView>
  </sheetViews>
  <sheetFormatPr defaultRowHeight="14.5" x14ac:dyDescent="0.35"/>
  <cols>
    <col min="3" max="4" width="12.90625" style="1" customWidth="1"/>
    <col min="5" max="5" width="9" style="1" customWidth="1"/>
    <col min="6" max="6" width="12.90625" style="1" customWidth="1"/>
    <col min="7" max="7" width="0.81640625" style="1" customWidth="1"/>
    <col min="8" max="9" width="12.90625" style="1" customWidth="1"/>
    <col min="10" max="10" width="8.7265625" style="1"/>
    <col min="11" max="11" width="0.81640625" customWidth="1"/>
    <col min="12" max="14" width="12.81640625" customWidth="1"/>
    <col min="15" max="15" width="0.90625" customWidth="1"/>
    <col min="17" max="18" width="0" style="85" hidden="1" customWidth="1"/>
    <col min="19" max="19" width="2.08984375" style="85" hidden="1" customWidth="1"/>
    <col min="20" max="21" width="0" style="85" hidden="1" customWidth="1"/>
  </cols>
  <sheetData>
    <row r="2" spans="2:21" ht="26" x14ac:dyDescent="0.6">
      <c r="C2" s="69" t="s">
        <v>27</v>
      </c>
      <c r="N2" s="70" t="s">
        <v>28</v>
      </c>
    </row>
    <row r="3" spans="2:21" x14ac:dyDescent="0.35">
      <c r="C3" s="71" t="s">
        <v>29</v>
      </c>
      <c r="N3" s="70"/>
    </row>
    <row r="4" spans="2:21" ht="15" thickBot="1" x14ac:dyDescent="0.4"/>
    <row r="5" spans="2:21" ht="43" customHeight="1" thickTop="1" x14ac:dyDescent="0.35">
      <c r="C5" s="62" t="s">
        <v>24</v>
      </c>
      <c r="D5" s="63"/>
      <c r="E5" s="63"/>
      <c r="F5" s="64"/>
      <c r="H5" s="65" t="s">
        <v>25</v>
      </c>
      <c r="I5" s="66"/>
      <c r="J5" s="67"/>
      <c r="L5" s="72" t="s">
        <v>35</v>
      </c>
      <c r="M5" s="73"/>
      <c r="N5" s="74"/>
    </row>
    <row r="6" spans="2:21" ht="15" thickBot="1" x14ac:dyDescent="0.4">
      <c r="C6" s="25"/>
      <c r="D6" s="26" t="s">
        <v>22</v>
      </c>
      <c r="E6" s="25"/>
      <c r="F6" s="61">
        <v>5</v>
      </c>
      <c r="H6" s="68" t="s">
        <v>26</v>
      </c>
      <c r="I6" s="26"/>
      <c r="J6" s="2">
        <v>0.05</v>
      </c>
      <c r="K6" s="1"/>
      <c r="L6" s="75"/>
      <c r="M6" s="76"/>
      <c r="N6" s="77"/>
    </row>
    <row r="7" spans="2:21" ht="23" customHeight="1" thickTop="1" x14ac:dyDescent="0.35">
      <c r="H7" s="51"/>
      <c r="K7" s="1"/>
      <c r="L7" s="78" t="s">
        <v>8</v>
      </c>
      <c r="M7" s="78" t="s">
        <v>8</v>
      </c>
      <c r="N7" s="78" t="s">
        <v>8</v>
      </c>
    </row>
    <row r="8" spans="2:21" ht="15" thickBot="1" x14ac:dyDescent="0.4">
      <c r="C8" s="57" t="s">
        <v>18</v>
      </c>
      <c r="D8" s="56"/>
      <c r="E8" s="56"/>
      <c r="F8" s="58"/>
      <c r="G8" s="13"/>
      <c r="H8" s="55" t="s">
        <v>19</v>
      </c>
      <c r="I8" s="56"/>
      <c r="J8" s="56"/>
      <c r="K8" s="56"/>
      <c r="L8" s="56"/>
      <c r="M8" s="56"/>
      <c r="N8" s="56"/>
      <c r="O8" s="13"/>
      <c r="Q8" s="86" t="s">
        <v>30</v>
      </c>
      <c r="R8" s="86"/>
      <c r="S8" s="87"/>
      <c r="T8" s="86" t="s">
        <v>31</v>
      </c>
      <c r="U8" s="86"/>
    </row>
    <row r="9" spans="2:21" ht="46" customHeight="1" x14ac:dyDescent="0.35">
      <c r="C9" s="28" t="s">
        <v>16</v>
      </c>
      <c r="D9" s="29"/>
      <c r="E9" s="29"/>
      <c r="F9" s="30"/>
      <c r="G9" s="13"/>
      <c r="H9" s="8"/>
      <c r="I9" s="14" t="s">
        <v>11</v>
      </c>
      <c r="J9" s="15"/>
      <c r="K9" s="17" t="s">
        <v>12</v>
      </c>
      <c r="L9" s="16"/>
      <c r="M9" s="14" t="s">
        <v>13</v>
      </c>
      <c r="N9" s="7"/>
      <c r="O9" s="13"/>
      <c r="P9" s="7"/>
      <c r="Q9" s="88" t="s">
        <v>33</v>
      </c>
      <c r="R9" s="88" t="s">
        <v>32</v>
      </c>
      <c r="S9" s="88"/>
      <c r="T9" s="88" t="s">
        <v>33</v>
      </c>
      <c r="U9" s="88" t="s">
        <v>32</v>
      </c>
    </row>
    <row r="10" spans="2:21" x14ac:dyDescent="0.35">
      <c r="B10" s="22"/>
      <c r="C10" s="36" t="s">
        <v>15</v>
      </c>
      <c r="D10" s="32"/>
      <c r="E10" s="33" t="s">
        <v>17</v>
      </c>
      <c r="F10" s="24" t="s">
        <v>7</v>
      </c>
      <c r="G10" s="13"/>
      <c r="H10" s="20" t="s">
        <v>9</v>
      </c>
      <c r="K10" s="13"/>
      <c r="L10" s="18" t="s">
        <v>15</v>
      </c>
      <c r="M10" s="1"/>
      <c r="N10" s="18" t="s">
        <v>34</v>
      </c>
      <c r="O10" s="13"/>
    </row>
    <row r="11" spans="2:21" x14ac:dyDescent="0.35">
      <c r="B11" s="23"/>
      <c r="C11" s="31" t="s">
        <v>8</v>
      </c>
      <c r="D11" s="34"/>
      <c r="E11" s="35" t="s">
        <v>8</v>
      </c>
      <c r="F11" s="21" t="s">
        <v>8</v>
      </c>
      <c r="G11" s="12"/>
      <c r="H11" s="21" t="s">
        <v>8</v>
      </c>
      <c r="I11" s="1" t="s">
        <v>6</v>
      </c>
      <c r="K11" s="12"/>
      <c r="L11" s="19" t="s">
        <v>8</v>
      </c>
      <c r="M11" s="1" t="s">
        <v>6</v>
      </c>
      <c r="N11" s="19" t="s">
        <v>8</v>
      </c>
      <c r="O11" s="12"/>
    </row>
    <row r="12" spans="2:21" x14ac:dyDescent="0.35">
      <c r="C12" s="27" t="s">
        <v>4</v>
      </c>
      <c r="D12" s="5" t="s">
        <v>0</v>
      </c>
      <c r="E12" s="6"/>
      <c r="F12" s="3" t="s">
        <v>5</v>
      </c>
      <c r="G12" s="13"/>
      <c r="H12" s="2" t="s">
        <v>3</v>
      </c>
      <c r="I12" s="3" t="s">
        <v>5</v>
      </c>
      <c r="J12" s="4" t="s">
        <v>4</v>
      </c>
      <c r="K12" s="13"/>
      <c r="L12" s="2" t="s">
        <v>4</v>
      </c>
      <c r="M12" s="3" t="s">
        <v>5</v>
      </c>
      <c r="N12" s="11" t="s">
        <v>3</v>
      </c>
      <c r="O12" s="13"/>
    </row>
    <row r="13" spans="2:21" x14ac:dyDescent="0.35">
      <c r="C13" s="37" t="s">
        <v>14</v>
      </c>
      <c r="D13" s="38" t="s">
        <v>23</v>
      </c>
      <c r="E13" s="39" t="s">
        <v>10</v>
      </c>
      <c r="F13" s="40" t="s">
        <v>1</v>
      </c>
      <c r="G13" s="12"/>
      <c r="H13" s="41" t="s">
        <v>2</v>
      </c>
      <c r="I13" s="42" t="s">
        <v>1</v>
      </c>
      <c r="J13" s="43"/>
      <c r="K13" s="12"/>
      <c r="L13" s="41" t="s">
        <v>14</v>
      </c>
      <c r="M13" s="42" t="s">
        <v>1</v>
      </c>
      <c r="N13" s="44" t="s">
        <v>2</v>
      </c>
      <c r="O13" s="12"/>
    </row>
    <row r="14" spans="2:21" ht="5" customHeight="1" x14ac:dyDescent="0.35">
      <c r="C14" s="47"/>
      <c r="D14" s="46"/>
      <c r="E14" s="46"/>
      <c r="F14" s="46"/>
      <c r="G14" s="10"/>
      <c r="H14" s="46"/>
      <c r="I14" s="46"/>
      <c r="J14" s="46"/>
      <c r="K14" s="10"/>
      <c r="L14" s="46"/>
      <c r="M14" s="46"/>
      <c r="N14" s="46"/>
      <c r="O14" s="45"/>
    </row>
    <row r="15" spans="2:21" ht="32.5" customHeight="1" x14ac:dyDescent="0.35">
      <c r="C15" s="89">
        <v>1.1000000000000001</v>
      </c>
      <c r="D15" s="53">
        <f>E15*10</f>
        <v>5.5</v>
      </c>
      <c r="E15" s="52">
        <f t="shared" ref="E15:E50" si="0">C15/2</f>
        <v>0.55000000000000004</v>
      </c>
      <c r="F15" s="50">
        <f>C15*8*$J$6</f>
        <v>0.44000000000000006</v>
      </c>
      <c r="G15" s="12"/>
      <c r="H15" s="92">
        <v>500</v>
      </c>
      <c r="I15" s="59">
        <f>R15*$F$6</f>
        <v>8.8282504012841101E-2</v>
      </c>
      <c r="J15" s="60">
        <f>I15/8/$J$6</f>
        <v>0.22070626003210275</v>
      </c>
      <c r="K15" s="12"/>
      <c r="L15" s="92">
        <v>0.22</v>
      </c>
      <c r="M15" s="54">
        <f>L15*8*$J$6</f>
        <v>8.8000000000000009E-2</v>
      </c>
      <c r="N15" s="79">
        <f>1/(1/U15 - 1/D15/1000)</f>
        <v>498.22380106571939</v>
      </c>
      <c r="O15" s="12"/>
      <c r="Q15" s="85">
        <f>1/(1/D15/1000+1/H15)</f>
        <v>458.33333333333331</v>
      </c>
      <c r="R15" s="85">
        <f>Q15 / ((20+D15)*1000+Q15)</f>
        <v>1.7656500802568219E-2</v>
      </c>
      <c r="T15" s="85">
        <f>M15/$F$6</f>
        <v>1.7600000000000001E-2</v>
      </c>
      <c r="U15" s="85">
        <f>T15*(20+D15)*1000/(1-T15)</f>
        <v>456.84039087947883</v>
      </c>
    </row>
    <row r="16" spans="2:21" ht="5" customHeight="1" x14ac:dyDescent="0.35">
      <c r="C16" s="90"/>
      <c r="D16" s="46"/>
      <c r="E16" s="46"/>
      <c r="F16" s="46"/>
      <c r="G16" s="10"/>
      <c r="H16" s="93"/>
      <c r="I16" s="46"/>
      <c r="J16" s="46"/>
      <c r="K16" s="10"/>
      <c r="L16" s="93"/>
      <c r="M16" s="46"/>
      <c r="N16" s="46"/>
      <c r="O16" s="45"/>
    </row>
    <row r="17" spans="3:21" x14ac:dyDescent="0.35">
      <c r="C17" s="91">
        <v>0.3</v>
      </c>
      <c r="D17" s="80">
        <f t="shared" ref="D17:D51" si="1">E17*10</f>
        <v>1.5</v>
      </c>
      <c r="E17" s="84">
        <f t="shared" si="0"/>
        <v>0.15</v>
      </c>
      <c r="F17" s="4">
        <f>C17*8*$J$6</f>
        <v>0.12</v>
      </c>
      <c r="G17" s="13"/>
      <c r="H17" s="94">
        <v>500</v>
      </c>
      <c r="I17" s="81">
        <f>R17*$F$6</f>
        <v>8.5714285714285715E-2</v>
      </c>
      <c r="J17" s="82">
        <f>I17/8/$J$6</f>
        <v>0.21428571428571427</v>
      </c>
      <c r="K17" s="13"/>
      <c r="L17" s="94">
        <v>0.22</v>
      </c>
      <c r="M17" s="81">
        <f>L17*8*$J$6</f>
        <v>8.8000000000000009E-2</v>
      </c>
      <c r="N17" s="83">
        <f>1/(1/U17 - 1/D17/1000)</f>
        <v>518.26150474799124</v>
      </c>
      <c r="O17" s="13"/>
      <c r="Q17" s="85">
        <f>1/(1/D17/1000+1/H17)</f>
        <v>375</v>
      </c>
      <c r="R17" s="85">
        <f>Q17 / ((20+D17)*1000+Q17)</f>
        <v>1.7142857142857144E-2</v>
      </c>
      <c r="T17" s="85">
        <f>M17/$F$6</f>
        <v>1.7600000000000001E-2</v>
      </c>
      <c r="U17" s="85">
        <f>T17*(20+D17)*1000/(1-T17)</f>
        <v>385.17915309446255</v>
      </c>
    </row>
    <row r="18" spans="3:21" x14ac:dyDescent="0.35">
      <c r="C18" s="91">
        <v>0.35</v>
      </c>
      <c r="D18" s="80">
        <f t="shared" si="1"/>
        <v>1.75</v>
      </c>
      <c r="E18" s="84">
        <f t="shared" si="0"/>
        <v>0.17499999999999999</v>
      </c>
      <c r="F18" s="4">
        <f>C18*8*$J$6</f>
        <v>0.13999999999999999</v>
      </c>
      <c r="G18" s="13"/>
      <c r="H18" s="94">
        <v>500</v>
      </c>
      <c r="I18" s="81">
        <f>R18*$F$6</f>
        <v>8.7829360100376411E-2</v>
      </c>
      <c r="J18" s="82">
        <f>I18/8/$J$6</f>
        <v>0.21957340025094102</v>
      </c>
      <c r="K18" s="13"/>
      <c r="L18" s="94">
        <v>0.22</v>
      </c>
      <c r="M18" s="81">
        <f>L18*8*$J$6</f>
        <v>8.8000000000000009E-2</v>
      </c>
      <c r="N18" s="83">
        <f>1/(1/U18 - 1/D18/1000)</f>
        <v>501.27207422927268</v>
      </c>
      <c r="O18" s="13"/>
      <c r="Q18" s="85">
        <f>1/(1/D18/1000+1/H18)</f>
        <v>388.88888888888891</v>
      </c>
      <c r="R18" s="85">
        <f>Q18 / ((20+D18)*1000+Q18)</f>
        <v>1.7565872020075281E-2</v>
      </c>
      <c r="T18" s="85">
        <f>M18/$F$6</f>
        <v>1.7600000000000001E-2</v>
      </c>
      <c r="U18" s="85">
        <f>T18*(20+D18)*1000/(1-T18)</f>
        <v>389.65798045602605</v>
      </c>
    </row>
    <row r="19" spans="3:21" x14ac:dyDescent="0.35">
      <c r="C19" s="91">
        <v>0.4</v>
      </c>
      <c r="D19" s="80">
        <f t="shared" si="1"/>
        <v>2</v>
      </c>
      <c r="E19" s="84">
        <f t="shared" si="0"/>
        <v>0.2</v>
      </c>
      <c r="F19" s="4">
        <f>C19*8*$J$6</f>
        <v>0.16000000000000003</v>
      </c>
      <c r="G19" s="13"/>
      <c r="H19" s="94">
        <v>500</v>
      </c>
      <c r="I19" s="81">
        <f>R19*$F$6</f>
        <v>8.9285714285714274E-2</v>
      </c>
      <c r="J19" s="82">
        <f>I19/8/$J$6</f>
        <v>0.22321428571428567</v>
      </c>
      <c r="K19" s="13"/>
      <c r="L19" s="94">
        <v>0.22</v>
      </c>
      <c r="M19" s="81">
        <f>L19*8*$J$6</f>
        <v>8.8000000000000009E-2</v>
      </c>
      <c r="N19" s="83">
        <f>1/(1/U19 - 1/D19/1000)</f>
        <v>490.87221095334689</v>
      </c>
      <c r="O19" s="13"/>
      <c r="Q19" s="85">
        <f>1/(1/D19/1000+1/H19)</f>
        <v>400</v>
      </c>
      <c r="R19" s="85">
        <f>Q19 / ((20+D19)*1000+Q19)</f>
        <v>1.7857142857142856E-2</v>
      </c>
      <c r="T19" s="85">
        <f>M19/$F$6</f>
        <v>1.7600000000000001E-2</v>
      </c>
      <c r="U19" s="85">
        <f>T19*(20+D19)*1000/(1-T19)</f>
        <v>394.13680781758961</v>
      </c>
    </row>
    <row r="20" spans="3:21" x14ac:dyDescent="0.35">
      <c r="C20" s="91">
        <v>0.45</v>
      </c>
      <c r="D20" s="80">
        <f t="shared" si="1"/>
        <v>2.25</v>
      </c>
      <c r="E20" s="84">
        <f t="shared" si="0"/>
        <v>0.22500000000000001</v>
      </c>
      <c r="F20" s="4">
        <f>C20*8*$J$6</f>
        <v>0.18000000000000002</v>
      </c>
      <c r="G20" s="13"/>
      <c r="H20" s="94">
        <v>500</v>
      </c>
      <c r="I20" s="81">
        <f>R20*$F$6</f>
        <v>9.0270812437311942E-2</v>
      </c>
      <c r="J20" s="82">
        <f>I20/8/$J$6</f>
        <v>0.22567703109327986</v>
      </c>
      <c r="K20" s="13"/>
      <c r="L20" s="94">
        <v>0.22</v>
      </c>
      <c r="M20" s="81">
        <f>L20*8*$J$6</f>
        <v>8.8000000000000009E-2</v>
      </c>
      <c r="N20" s="83">
        <f>1/(1/U20 - 1/D20/1000)</f>
        <v>484.44029030129758</v>
      </c>
      <c r="O20" s="13"/>
      <c r="Q20" s="85">
        <f>1/(1/D20/1000+1/H20)</f>
        <v>409.09090909090912</v>
      </c>
      <c r="R20" s="85">
        <f>Q20 / ((20+D20)*1000+Q20)</f>
        <v>1.8054162487462388E-2</v>
      </c>
      <c r="T20" s="85">
        <f>M20/$F$6</f>
        <v>1.7600000000000001E-2</v>
      </c>
      <c r="U20" s="85">
        <f>T20*(20+D20)*1000/(1-T20)</f>
        <v>398.61563517915312</v>
      </c>
    </row>
    <row r="21" spans="3:21" x14ac:dyDescent="0.35">
      <c r="C21" s="91">
        <v>0.5</v>
      </c>
      <c r="D21" s="80">
        <f t="shared" si="1"/>
        <v>2.5</v>
      </c>
      <c r="E21" s="84">
        <f t="shared" si="0"/>
        <v>0.25</v>
      </c>
      <c r="F21" s="4">
        <f>C21*8*$J$6</f>
        <v>0.2</v>
      </c>
      <c r="G21" s="13"/>
      <c r="H21" s="94">
        <v>500</v>
      </c>
      <c r="I21" s="81">
        <f>R21*$F$6</f>
        <v>9.0909090909090912E-2</v>
      </c>
      <c r="J21" s="82">
        <f>I21/8/$J$6</f>
        <v>0.22727272727272727</v>
      </c>
      <c r="K21" s="13"/>
      <c r="L21" s="94">
        <v>0.22</v>
      </c>
      <c r="M21" s="81">
        <f>L21*8*$J$6</f>
        <v>8.8000000000000009E-2</v>
      </c>
      <c r="N21" s="83">
        <f>1/(1/U21 - 1/D21/1000)</f>
        <v>480.58252427184459</v>
      </c>
      <c r="O21" s="13"/>
      <c r="Q21" s="85">
        <f>1/(1/D21/1000+1/H21)</f>
        <v>416.66666666666663</v>
      </c>
      <c r="R21" s="85">
        <f>Q21 / ((20+D21)*1000+Q21)</f>
        <v>1.8181818181818181E-2</v>
      </c>
      <c r="T21" s="85">
        <f>M21/$F$6</f>
        <v>1.7600000000000001E-2</v>
      </c>
      <c r="U21" s="85">
        <f>T21*(20+D21)*1000/(1-T21)</f>
        <v>403.09446254071656</v>
      </c>
    </row>
    <row r="22" spans="3:21" x14ac:dyDescent="0.35">
      <c r="C22" s="91">
        <v>0.55000000000000004</v>
      </c>
      <c r="D22" s="80">
        <f t="shared" si="1"/>
        <v>2.75</v>
      </c>
      <c r="E22" s="84">
        <f t="shared" si="0"/>
        <v>0.27500000000000002</v>
      </c>
      <c r="F22" s="4">
        <f>C22*8*$J$6</f>
        <v>0.22000000000000003</v>
      </c>
      <c r="G22" s="13"/>
      <c r="H22" s="94">
        <v>500</v>
      </c>
      <c r="I22" s="81">
        <f>R22*$F$6</f>
        <v>9.128630705394189E-2</v>
      </c>
      <c r="J22" s="82">
        <f>I22/8/$J$6</f>
        <v>0.22821576763485471</v>
      </c>
      <c r="K22" s="13"/>
      <c r="L22" s="94">
        <v>0.22</v>
      </c>
      <c r="M22" s="81">
        <f>L22*8*$J$6</f>
        <v>8.8000000000000009E-2</v>
      </c>
      <c r="N22" s="83">
        <f>1/(1/U22 - 1/D22/1000)</f>
        <v>478.48948374761</v>
      </c>
      <c r="O22" s="13"/>
      <c r="Q22" s="85">
        <f>1/(1/D22/1000+1/H22)</f>
        <v>423.07692307692304</v>
      </c>
      <c r="R22" s="85">
        <f>Q22 / ((20+D22)*1000+Q22)</f>
        <v>1.8257261410788379E-2</v>
      </c>
      <c r="T22" s="85">
        <f>M22/$F$6</f>
        <v>1.7600000000000001E-2</v>
      </c>
      <c r="U22" s="85">
        <f>T22*(20+D22)*1000/(1-T22)</f>
        <v>407.57328990228012</v>
      </c>
    </row>
    <row r="23" spans="3:21" x14ac:dyDescent="0.35">
      <c r="C23" s="91">
        <v>0.6</v>
      </c>
      <c r="D23" s="80">
        <f t="shared" si="1"/>
        <v>3</v>
      </c>
      <c r="E23" s="84">
        <f t="shared" si="0"/>
        <v>0.3</v>
      </c>
      <c r="F23" s="4">
        <f>C23*8*$J$6</f>
        <v>0.24</v>
      </c>
      <c r="G23" s="13"/>
      <c r="H23" s="94">
        <v>500</v>
      </c>
      <c r="I23" s="81">
        <f>R23*$F$6</f>
        <v>9.1463414634146339E-2</v>
      </c>
      <c r="J23" s="82">
        <f>I23/8/$J$6</f>
        <v>0.22865853658536583</v>
      </c>
      <c r="K23" s="13"/>
      <c r="L23" s="94">
        <v>0.22</v>
      </c>
      <c r="M23" s="81">
        <f>L23*8*$J$6</f>
        <v>8.8000000000000009E-2</v>
      </c>
      <c r="N23" s="83">
        <f>1/(1/U23 - 1/D23/1000)</f>
        <v>477.65890497168039</v>
      </c>
      <c r="O23" s="13"/>
      <c r="Q23" s="85">
        <f>1/(1/D23/1000+1/H23)</f>
        <v>428.57142857142856</v>
      </c>
      <c r="R23" s="85">
        <f>Q23 / ((20+D23)*1000+Q23)</f>
        <v>1.8292682926829267E-2</v>
      </c>
      <c r="T23" s="85">
        <f>M23/$F$6</f>
        <v>1.7600000000000001E-2</v>
      </c>
      <c r="U23" s="85">
        <f>T23*(20+D23)*1000/(1-T23)</f>
        <v>412.05211726384368</v>
      </c>
    </row>
    <row r="24" spans="3:21" x14ac:dyDescent="0.35">
      <c r="C24" s="91">
        <v>0.65</v>
      </c>
      <c r="D24" s="80">
        <f t="shared" si="1"/>
        <v>3.25</v>
      </c>
      <c r="E24" s="84">
        <f t="shared" si="0"/>
        <v>0.32500000000000001</v>
      </c>
      <c r="F24" s="4">
        <f>C24*8*$J$6</f>
        <v>0.26</v>
      </c>
      <c r="G24" s="13"/>
      <c r="H24" s="94">
        <v>500</v>
      </c>
      <c r="I24" s="81">
        <f>R24*$F$6</f>
        <v>9.1484869809992958E-2</v>
      </c>
      <c r="J24" s="82">
        <f>I24/8/$J$6</f>
        <v>0.22871217452498238</v>
      </c>
      <c r="K24" s="13"/>
      <c r="L24" s="94">
        <v>0.22</v>
      </c>
      <c r="M24" s="81">
        <f>L24*8*$J$6</f>
        <v>8.8000000000000009E-2</v>
      </c>
      <c r="N24" s="83">
        <f>1/(1/U24 - 1/D24/1000)</f>
        <v>477.76260957034054</v>
      </c>
      <c r="O24" s="13"/>
      <c r="Q24" s="85">
        <f>1/(1/D24/1000+1/H24)</f>
        <v>433.33333333333331</v>
      </c>
      <c r="R24" s="85">
        <f>Q24 / ((20+D24)*1000+Q24)</f>
        <v>1.8296973961998593E-2</v>
      </c>
      <c r="T24" s="85">
        <f>M24/$F$6</f>
        <v>1.7600000000000001E-2</v>
      </c>
      <c r="U24" s="85">
        <f>T24*(20+D24)*1000/(1-T24)</f>
        <v>416.53094462540713</v>
      </c>
    </row>
    <row r="25" spans="3:21" x14ac:dyDescent="0.35">
      <c r="C25" s="91">
        <v>0.7</v>
      </c>
      <c r="D25" s="80">
        <f t="shared" si="1"/>
        <v>3.5</v>
      </c>
      <c r="E25" s="84">
        <f t="shared" si="0"/>
        <v>0.35</v>
      </c>
      <c r="F25" s="4">
        <f t="shared" ref="F25:F51" si="2">C25*8*$J$6</f>
        <v>0.27999999999999997</v>
      </c>
      <c r="G25" s="13"/>
      <c r="H25" s="94">
        <v>500</v>
      </c>
      <c r="I25" s="81">
        <f t="shared" ref="I25:I51" si="3">R25*$F$6</f>
        <v>9.1383812010443849E-2</v>
      </c>
      <c r="J25" s="82">
        <f t="shared" ref="J25:J51" si="4">I25/8/$J$6</f>
        <v>0.22845953002610961</v>
      </c>
      <c r="K25" s="13"/>
      <c r="L25" s="94">
        <v>0.22</v>
      </c>
      <c r="M25" s="81">
        <f t="shared" ref="M25:M51" si="5">L25*8*$J$6</f>
        <v>8.8000000000000009E-2</v>
      </c>
      <c r="N25" s="83">
        <f t="shared" ref="N25:N51" si="6">1/(1/U25 - 1/D25/1000)</f>
        <v>478.57709600634757</v>
      </c>
      <c r="O25" s="13"/>
      <c r="Q25" s="85">
        <f t="shared" ref="Q25:Q51" si="7">1/(1/D25/1000+1/H25)</f>
        <v>437.49999999999994</v>
      </c>
      <c r="R25" s="85">
        <f t="shared" ref="R25:R51" si="8">Q25 / ((20+D25)*1000+Q25)</f>
        <v>1.827676240208877E-2</v>
      </c>
      <c r="T25" s="85">
        <f t="shared" ref="T25:T51" si="9">M25/$F$6</f>
        <v>1.7600000000000001E-2</v>
      </c>
      <c r="U25" s="85">
        <f t="shared" ref="U25:U51" si="10">T25*(20+D25)*1000/(1-T25)</f>
        <v>421.00977198697069</v>
      </c>
    </row>
    <row r="26" spans="3:21" x14ac:dyDescent="0.35">
      <c r="C26" s="91">
        <v>0.75</v>
      </c>
      <c r="D26" s="80">
        <f t="shared" si="1"/>
        <v>3.75</v>
      </c>
      <c r="E26" s="84">
        <f t="shared" si="0"/>
        <v>0.375</v>
      </c>
      <c r="F26" s="4">
        <f t="shared" si="2"/>
        <v>0.30000000000000004</v>
      </c>
      <c r="G26" s="13"/>
      <c r="H26" s="94">
        <v>500</v>
      </c>
      <c r="I26" s="81">
        <f t="shared" si="3"/>
        <v>9.1185410334346503E-2</v>
      </c>
      <c r="J26" s="82">
        <f t="shared" si="4"/>
        <v>0.22796352583586624</v>
      </c>
      <c r="K26" s="13"/>
      <c r="L26" s="94">
        <v>0.22</v>
      </c>
      <c r="M26" s="81">
        <f t="shared" si="5"/>
        <v>8.8000000000000009E-2</v>
      </c>
      <c r="N26" s="83">
        <f t="shared" si="6"/>
        <v>479.94488671157387</v>
      </c>
      <c r="O26" s="13"/>
      <c r="Q26" s="85">
        <f t="shared" si="7"/>
        <v>441.17647058823525</v>
      </c>
      <c r="R26" s="85">
        <f t="shared" si="8"/>
        <v>1.82370820668693E-2</v>
      </c>
      <c r="T26" s="85">
        <f t="shared" si="9"/>
        <v>1.7600000000000001E-2</v>
      </c>
      <c r="U26" s="85">
        <f t="shared" si="10"/>
        <v>425.48859934853425</v>
      </c>
    </row>
    <row r="27" spans="3:21" x14ac:dyDescent="0.35">
      <c r="C27" s="91">
        <v>0.8</v>
      </c>
      <c r="D27" s="80">
        <f t="shared" si="1"/>
        <v>4</v>
      </c>
      <c r="E27" s="84">
        <f t="shared" si="0"/>
        <v>0.4</v>
      </c>
      <c r="F27" s="4">
        <f t="shared" si="2"/>
        <v>0.32000000000000006</v>
      </c>
      <c r="G27" s="13"/>
      <c r="H27" s="94">
        <v>500</v>
      </c>
      <c r="I27" s="81">
        <f t="shared" si="3"/>
        <v>9.0909090909090912E-2</v>
      </c>
      <c r="J27" s="82">
        <f t="shared" si="4"/>
        <v>0.22727272727272727</v>
      </c>
      <c r="K27" s="13"/>
      <c r="L27" s="94">
        <v>0.22</v>
      </c>
      <c r="M27" s="81">
        <f t="shared" si="5"/>
        <v>8.8000000000000009E-2</v>
      </c>
      <c r="N27" s="83">
        <f t="shared" si="6"/>
        <v>481.75182481751813</v>
      </c>
      <c r="O27" s="13"/>
      <c r="Q27" s="85">
        <f t="shared" si="7"/>
        <v>444.4444444444444</v>
      </c>
      <c r="R27" s="85">
        <f t="shared" si="8"/>
        <v>1.8181818181818181E-2</v>
      </c>
      <c r="T27" s="85">
        <f t="shared" si="9"/>
        <v>1.7600000000000001E-2</v>
      </c>
      <c r="U27" s="85">
        <f t="shared" si="10"/>
        <v>429.9674267100977</v>
      </c>
    </row>
    <row r="28" spans="3:21" x14ac:dyDescent="0.35">
      <c r="C28" s="91">
        <v>0.85</v>
      </c>
      <c r="D28" s="80">
        <f t="shared" si="1"/>
        <v>4.25</v>
      </c>
      <c r="E28" s="84">
        <f t="shared" si="0"/>
        <v>0.42499999999999999</v>
      </c>
      <c r="F28" s="4">
        <f t="shared" si="2"/>
        <v>0.34</v>
      </c>
      <c r="G28" s="13"/>
      <c r="H28" s="94">
        <v>500</v>
      </c>
      <c r="I28" s="81">
        <f t="shared" si="3"/>
        <v>9.0570058604155568E-2</v>
      </c>
      <c r="J28" s="82">
        <f t="shared" si="4"/>
        <v>0.22642514651038892</v>
      </c>
      <c r="K28" s="13"/>
      <c r="L28" s="94">
        <v>0.22</v>
      </c>
      <c r="M28" s="81">
        <f t="shared" si="5"/>
        <v>8.8000000000000009E-2</v>
      </c>
      <c r="N28" s="83">
        <f t="shared" si="6"/>
        <v>483.91313627147582</v>
      </c>
      <c r="O28" s="13"/>
      <c r="Q28" s="85">
        <f t="shared" si="7"/>
        <v>447.36842105263156</v>
      </c>
      <c r="R28" s="85">
        <f t="shared" si="8"/>
        <v>1.8114011720831113E-2</v>
      </c>
      <c r="T28" s="85">
        <f t="shared" si="9"/>
        <v>1.7600000000000001E-2</v>
      </c>
      <c r="U28" s="85">
        <f t="shared" si="10"/>
        <v>434.4462540716612</v>
      </c>
    </row>
    <row r="29" spans="3:21" x14ac:dyDescent="0.35">
      <c r="C29" s="91">
        <v>0.9</v>
      </c>
      <c r="D29" s="80">
        <f t="shared" si="1"/>
        <v>4.5</v>
      </c>
      <c r="E29" s="84">
        <f t="shared" si="0"/>
        <v>0.45</v>
      </c>
      <c r="F29" s="4">
        <f t="shared" si="2"/>
        <v>0.36000000000000004</v>
      </c>
      <c r="G29" s="13"/>
      <c r="H29" s="94">
        <v>500</v>
      </c>
      <c r="I29" s="81">
        <f t="shared" si="3"/>
        <v>9.0180360721442893E-2</v>
      </c>
      <c r="J29" s="82">
        <f t="shared" si="4"/>
        <v>0.22545090180360722</v>
      </c>
      <c r="K29" s="13"/>
      <c r="L29" s="94">
        <v>0.22</v>
      </c>
      <c r="M29" s="81">
        <f t="shared" si="5"/>
        <v>8.8000000000000009E-2</v>
      </c>
      <c r="N29" s="83">
        <f t="shared" si="6"/>
        <v>486.36454782434328</v>
      </c>
      <c r="O29" s="13"/>
      <c r="Q29" s="85">
        <f t="shared" si="7"/>
        <v>450</v>
      </c>
      <c r="R29" s="85">
        <f t="shared" si="8"/>
        <v>1.8036072144288578E-2</v>
      </c>
      <c r="T29" s="85">
        <f t="shared" si="9"/>
        <v>1.7600000000000001E-2</v>
      </c>
      <c r="U29" s="85">
        <f t="shared" si="10"/>
        <v>438.92508143322476</v>
      </c>
    </row>
    <row r="30" spans="3:21" x14ac:dyDescent="0.35">
      <c r="C30" s="91">
        <v>0.95</v>
      </c>
      <c r="D30" s="80">
        <f t="shared" si="1"/>
        <v>4.75</v>
      </c>
      <c r="E30" s="84">
        <f t="shared" si="0"/>
        <v>0.47499999999999998</v>
      </c>
      <c r="F30" s="4">
        <f t="shared" si="2"/>
        <v>0.38</v>
      </c>
      <c r="G30" s="13"/>
      <c r="H30" s="94">
        <v>500</v>
      </c>
      <c r="I30" s="81">
        <f t="shared" si="3"/>
        <v>8.9749645725082663E-2</v>
      </c>
      <c r="J30" s="82">
        <f t="shared" si="4"/>
        <v>0.22437411431270665</v>
      </c>
      <c r="K30" s="13"/>
      <c r="L30" s="94">
        <v>0.22</v>
      </c>
      <c r="M30" s="81">
        <f t="shared" si="5"/>
        <v>8.8000000000000009E-2</v>
      </c>
      <c r="N30" s="83">
        <f t="shared" si="6"/>
        <v>489.05644322586738</v>
      </c>
      <c r="O30" s="13"/>
      <c r="Q30" s="85">
        <f t="shared" si="7"/>
        <v>452.38095238095241</v>
      </c>
      <c r="R30" s="85">
        <f t="shared" si="8"/>
        <v>1.7949929145016533E-2</v>
      </c>
      <c r="T30" s="85">
        <f t="shared" si="9"/>
        <v>1.7600000000000001E-2</v>
      </c>
      <c r="U30" s="85">
        <f t="shared" si="10"/>
        <v>443.40390879478826</v>
      </c>
    </row>
    <row r="31" spans="3:21" x14ac:dyDescent="0.35">
      <c r="C31" s="91">
        <v>1</v>
      </c>
      <c r="D31" s="80">
        <f t="shared" si="1"/>
        <v>5</v>
      </c>
      <c r="E31" s="84">
        <f t="shared" si="0"/>
        <v>0.5</v>
      </c>
      <c r="F31" s="4">
        <f t="shared" si="2"/>
        <v>0.4</v>
      </c>
      <c r="G31" s="13"/>
      <c r="H31" s="94">
        <v>500</v>
      </c>
      <c r="I31" s="81">
        <f t="shared" si="3"/>
        <v>8.9285714285714274E-2</v>
      </c>
      <c r="J31" s="82">
        <f t="shared" si="4"/>
        <v>0.22321428571428567</v>
      </c>
      <c r="K31" s="13"/>
      <c r="L31" s="94">
        <v>0.22</v>
      </c>
      <c r="M31" s="81">
        <f t="shared" si="5"/>
        <v>8.8000000000000009E-2</v>
      </c>
      <c r="N31" s="83">
        <f t="shared" si="6"/>
        <v>491.94991055456171</v>
      </c>
      <c r="O31" s="13"/>
      <c r="Q31" s="85">
        <f t="shared" si="7"/>
        <v>454.5454545454545</v>
      </c>
      <c r="R31" s="85">
        <f t="shared" si="8"/>
        <v>1.7857142857142856E-2</v>
      </c>
      <c r="T31" s="85">
        <f t="shared" si="9"/>
        <v>1.7600000000000001E-2</v>
      </c>
      <c r="U31" s="85">
        <f t="shared" si="10"/>
        <v>447.88273615635177</v>
      </c>
    </row>
    <row r="32" spans="3:21" x14ac:dyDescent="0.35">
      <c r="C32" s="91">
        <v>1.05</v>
      </c>
      <c r="D32" s="80">
        <f t="shared" si="1"/>
        <v>5.25</v>
      </c>
      <c r="E32" s="84">
        <f t="shared" si="0"/>
        <v>0.52500000000000002</v>
      </c>
      <c r="F32" s="4">
        <f t="shared" si="2"/>
        <v>0.42000000000000004</v>
      </c>
      <c r="G32" s="13"/>
      <c r="H32" s="94">
        <v>500</v>
      </c>
      <c r="I32" s="81">
        <f t="shared" si="3"/>
        <v>8.8794926004228322E-2</v>
      </c>
      <c r="J32" s="82">
        <f t="shared" si="4"/>
        <v>0.22198731501057078</v>
      </c>
      <c r="K32" s="13"/>
      <c r="L32" s="94">
        <v>0.22</v>
      </c>
      <c r="M32" s="81">
        <f t="shared" si="5"/>
        <v>8.8000000000000009E-2</v>
      </c>
      <c r="N32" s="83">
        <f t="shared" si="6"/>
        <v>495.01400322498517</v>
      </c>
      <c r="O32" s="13"/>
      <c r="Q32" s="85">
        <f t="shared" si="7"/>
        <v>456.52173913043475</v>
      </c>
      <c r="R32" s="85">
        <f t="shared" si="8"/>
        <v>1.7758985200845664E-2</v>
      </c>
      <c r="T32" s="85">
        <f t="shared" si="9"/>
        <v>1.7600000000000001E-2</v>
      </c>
      <c r="U32" s="85">
        <f t="shared" si="10"/>
        <v>452.36156351791533</v>
      </c>
    </row>
    <row r="33" spans="3:21" x14ac:dyDescent="0.35">
      <c r="C33" s="91">
        <v>1.1000000000000001</v>
      </c>
      <c r="D33" s="80">
        <f t="shared" si="1"/>
        <v>5.5</v>
      </c>
      <c r="E33" s="84">
        <f t="shared" si="0"/>
        <v>0.55000000000000004</v>
      </c>
      <c r="F33" s="4">
        <f t="shared" si="2"/>
        <v>0.44000000000000006</v>
      </c>
      <c r="G33" s="13"/>
      <c r="H33" s="94">
        <v>500</v>
      </c>
      <c r="I33" s="81">
        <f t="shared" si="3"/>
        <v>8.8282504012841101E-2</v>
      </c>
      <c r="J33" s="82">
        <f t="shared" si="4"/>
        <v>0.22070626003210275</v>
      </c>
      <c r="K33" s="13"/>
      <c r="L33" s="94">
        <v>0.22</v>
      </c>
      <c r="M33" s="81">
        <f t="shared" si="5"/>
        <v>8.8000000000000009E-2</v>
      </c>
      <c r="N33" s="83">
        <f t="shared" si="6"/>
        <v>498.22380106571939</v>
      </c>
      <c r="O33" s="13"/>
      <c r="Q33" s="85">
        <f t="shared" si="7"/>
        <v>458.33333333333331</v>
      </c>
      <c r="R33" s="85">
        <f t="shared" si="8"/>
        <v>1.7656500802568219E-2</v>
      </c>
      <c r="T33" s="85">
        <f t="shared" si="9"/>
        <v>1.7600000000000001E-2</v>
      </c>
      <c r="U33" s="85">
        <f t="shared" si="10"/>
        <v>456.84039087947883</v>
      </c>
    </row>
    <row r="34" spans="3:21" x14ac:dyDescent="0.35">
      <c r="C34" s="91">
        <v>1.1499999999999999</v>
      </c>
      <c r="D34" s="80">
        <f t="shared" si="1"/>
        <v>5.75</v>
      </c>
      <c r="E34" s="84">
        <f t="shared" si="0"/>
        <v>0.57499999999999996</v>
      </c>
      <c r="F34" s="4">
        <f t="shared" si="2"/>
        <v>0.45999999999999996</v>
      </c>
      <c r="G34" s="13"/>
      <c r="H34" s="94">
        <v>500</v>
      </c>
      <c r="I34" s="81">
        <f t="shared" si="3"/>
        <v>8.7752766119801595E-2</v>
      </c>
      <c r="J34" s="82">
        <f t="shared" si="4"/>
        <v>0.21938191529950399</v>
      </c>
      <c r="K34" s="13"/>
      <c r="L34" s="94">
        <v>0.22</v>
      </c>
      <c r="M34" s="81">
        <f t="shared" si="5"/>
        <v>8.8000000000000009E-2</v>
      </c>
      <c r="N34" s="83">
        <f t="shared" si="6"/>
        <v>501.5590114712449</v>
      </c>
      <c r="O34" s="13"/>
      <c r="Q34" s="85">
        <f t="shared" si="7"/>
        <v>460</v>
      </c>
      <c r="R34" s="85">
        <f t="shared" si="8"/>
        <v>1.7550553223960319E-2</v>
      </c>
      <c r="T34" s="85">
        <f t="shared" si="9"/>
        <v>1.7600000000000001E-2</v>
      </c>
      <c r="U34" s="85">
        <f t="shared" si="10"/>
        <v>461.31921824104239</v>
      </c>
    </row>
    <row r="35" spans="3:21" x14ac:dyDescent="0.35">
      <c r="C35" s="91">
        <v>1.2</v>
      </c>
      <c r="D35" s="80">
        <f t="shared" si="1"/>
        <v>6</v>
      </c>
      <c r="E35" s="84">
        <f t="shared" si="0"/>
        <v>0.6</v>
      </c>
      <c r="F35" s="4">
        <f t="shared" si="2"/>
        <v>0.48</v>
      </c>
      <c r="G35" s="13"/>
      <c r="H35" s="94">
        <v>500</v>
      </c>
      <c r="I35" s="81">
        <f t="shared" si="3"/>
        <v>8.7209302325581398E-2</v>
      </c>
      <c r="J35" s="82">
        <f t="shared" si="4"/>
        <v>0.21802325581395349</v>
      </c>
      <c r="K35" s="13"/>
      <c r="L35" s="94">
        <v>0.22</v>
      </c>
      <c r="M35" s="81">
        <f t="shared" si="5"/>
        <v>8.8000000000000009E-2</v>
      </c>
      <c r="N35" s="83">
        <f t="shared" si="6"/>
        <v>505.00294290759263</v>
      </c>
      <c r="O35" s="13"/>
      <c r="Q35" s="85">
        <f t="shared" si="7"/>
        <v>461.53846153846155</v>
      </c>
      <c r="R35" s="85">
        <f t="shared" si="8"/>
        <v>1.7441860465116279E-2</v>
      </c>
      <c r="T35" s="85">
        <f t="shared" si="9"/>
        <v>1.7600000000000001E-2</v>
      </c>
      <c r="U35" s="85">
        <f t="shared" si="10"/>
        <v>465.79804560260584</v>
      </c>
    </row>
    <row r="36" spans="3:21" x14ac:dyDescent="0.35">
      <c r="C36" s="91">
        <v>1.25</v>
      </c>
      <c r="D36" s="80">
        <f t="shared" si="1"/>
        <v>6.25</v>
      </c>
      <c r="E36" s="84">
        <f t="shared" si="0"/>
        <v>0.625</v>
      </c>
      <c r="F36" s="4">
        <f t="shared" si="2"/>
        <v>0.5</v>
      </c>
      <c r="G36" s="13"/>
      <c r="H36" s="94">
        <v>500</v>
      </c>
      <c r="I36" s="81">
        <f t="shared" si="3"/>
        <v>8.6655112651646438E-2</v>
      </c>
      <c r="J36" s="82">
        <f t="shared" si="4"/>
        <v>0.21663778162911609</v>
      </c>
      <c r="K36" s="13"/>
      <c r="L36" s="94">
        <v>0.22</v>
      </c>
      <c r="M36" s="81">
        <f t="shared" si="5"/>
        <v>8.8000000000000009E-2</v>
      </c>
      <c r="N36" s="83">
        <f t="shared" si="6"/>
        <v>508.54174004931315</v>
      </c>
      <c r="O36" s="13"/>
      <c r="Q36" s="85">
        <f t="shared" si="7"/>
        <v>462.96296296296293</v>
      </c>
      <c r="R36" s="85">
        <f t="shared" si="8"/>
        <v>1.7331022530329289E-2</v>
      </c>
      <c r="T36" s="85">
        <f t="shared" si="9"/>
        <v>1.7600000000000001E-2</v>
      </c>
      <c r="U36" s="85">
        <f t="shared" si="10"/>
        <v>470.27687296416934</v>
      </c>
    </row>
    <row r="37" spans="3:21" x14ac:dyDescent="0.35">
      <c r="C37" s="91">
        <v>1.3</v>
      </c>
      <c r="D37" s="80">
        <f t="shared" si="1"/>
        <v>6.5</v>
      </c>
      <c r="E37" s="84">
        <f t="shared" si="0"/>
        <v>0.65</v>
      </c>
      <c r="F37" s="4">
        <f t="shared" si="2"/>
        <v>0.52</v>
      </c>
      <c r="G37" s="13"/>
      <c r="H37" s="94">
        <v>500</v>
      </c>
      <c r="I37" s="81">
        <f t="shared" si="3"/>
        <v>8.6092715231788075E-2</v>
      </c>
      <c r="J37" s="82">
        <f t="shared" si="4"/>
        <v>0.21523178807947019</v>
      </c>
      <c r="K37" s="13"/>
      <c r="L37" s="94">
        <v>0.22</v>
      </c>
      <c r="M37" s="81">
        <f t="shared" si="5"/>
        <v>8.8000000000000009E-2</v>
      </c>
      <c r="N37" s="83">
        <f t="shared" si="6"/>
        <v>512.16380591971892</v>
      </c>
      <c r="O37" s="13"/>
      <c r="Q37" s="85">
        <f t="shared" si="7"/>
        <v>464.28571428571428</v>
      </c>
      <c r="R37" s="85">
        <f t="shared" si="8"/>
        <v>1.7218543046357615E-2</v>
      </c>
      <c r="T37" s="85">
        <f t="shared" si="9"/>
        <v>1.7600000000000001E-2</v>
      </c>
      <c r="U37" s="85">
        <f t="shared" si="10"/>
        <v>474.7557003257329</v>
      </c>
    </row>
    <row r="38" spans="3:21" x14ac:dyDescent="0.35">
      <c r="C38" s="91">
        <v>1.35</v>
      </c>
      <c r="D38" s="80">
        <f t="shared" si="1"/>
        <v>6.75</v>
      </c>
      <c r="E38" s="84">
        <f t="shared" si="0"/>
        <v>0.67500000000000004</v>
      </c>
      <c r="F38" s="4">
        <f t="shared" si="2"/>
        <v>0.54</v>
      </c>
      <c r="G38" s="13"/>
      <c r="H38" s="94">
        <v>500</v>
      </c>
      <c r="I38" s="81">
        <f t="shared" si="3"/>
        <v>8.5524231865695272E-2</v>
      </c>
      <c r="J38" s="82">
        <f t="shared" si="4"/>
        <v>0.21381057966423817</v>
      </c>
      <c r="K38" s="13"/>
      <c r="L38" s="94">
        <v>0.22</v>
      </c>
      <c r="M38" s="81">
        <f t="shared" si="5"/>
        <v>8.8000000000000009E-2</v>
      </c>
      <c r="N38" s="83">
        <f t="shared" si="6"/>
        <v>515.85935978183238</v>
      </c>
      <c r="O38" s="13"/>
      <c r="Q38" s="85">
        <f t="shared" si="7"/>
        <v>465.51724137931035</v>
      </c>
      <c r="R38" s="85">
        <f t="shared" si="8"/>
        <v>1.7104846373139054E-2</v>
      </c>
      <c r="T38" s="85">
        <f t="shared" si="9"/>
        <v>1.7600000000000001E-2</v>
      </c>
      <c r="U38" s="85">
        <f t="shared" si="10"/>
        <v>479.23452768729646</v>
      </c>
    </row>
    <row r="39" spans="3:21" x14ac:dyDescent="0.35">
      <c r="C39" s="91">
        <v>1.4</v>
      </c>
      <c r="D39" s="80">
        <f t="shared" si="1"/>
        <v>7</v>
      </c>
      <c r="E39" s="84">
        <f t="shared" si="0"/>
        <v>0.7</v>
      </c>
      <c r="F39" s="4">
        <f t="shared" si="2"/>
        <v>0.55999999999999994</v>
      </c>
      <c r="G39" s="13"/>
      <c r="H39" s="94">
        <v>500</v>
      </c>
      <c r="I39" s="81">
        <f t="shared" si="3"/>
        <v>8.4951456310679602E-2</v>
      </c>
      <c r="J39" s="82">
        <f t="shared" si="4"/>
        <v>0.21237864077669899</v>
      </c>
      <c r="K39" s="13"/>
      <c r="L39" s="94">
        <v>0.22</v>
      </c>
      <c r="M39" s="81">
        <f t="shared" si="5"/>
        <v>8.8000000000000009E-2</v>
      </c>
      <c r="N39" s="83">
        <f t="shared" si="6"/>
        <v>519.62009497625593</v>
      </c>
      <c r="O39" s="13"/>
      <c r="Q39" s="85">
        <f t="shared" si="7"/>
        <v>466.66666666666663</v>
      </c>
      <c r="R39" s="85">
        <f t="shared" si="8"/>
        <v>1.6990291262135922E-2</v>
      </c>
      <c r="T39" s="85">
        <f t="shared" si="9"/>
        <v>1.7600000000000001E-2</v>
      </c>
      <c r="U39" s="85">
        <f t="shared" si="10"/>
        <v>483.71335504885991</v>
      </c>
    </row>
    <row r="40" spans="3:21" x14ac:dyDescent="0.35">
      <c r="C40" s="91">
        <v>1.45</v>
      </c>
      <c r="D40" s="80">
        <f t="shared" si="1"/>
        <v>7.25</v>
      </c>
      <c r="E40" s="84">
        <f t="shared" si="0"/>
        <v>0.72499999999999998</v>
      </c>
      <c r="F40" s="4">
        <f t="shared" si="2"/>
        <v>0.57999999999999996</v>
      </c>
      <c r="G40" s="13"/>
      <c r="H40" s="94">
        <v>500</v>
      </c>
      <c r="I40" s="81">
        <f t="shared" si="3"/>
        <v>8.437590922315974E-2</v>
      </c>
      <c r="J40" s="82">
        <f t="shared" si="4"/>
        <v>0.21093977305789935</v>
      </c>
      <c r="K40" s="13"/>
      <c r="L40" s="94">
        <v>0.22</v>
      </c>
      <c r="M40" s="81">
        <f t="shared" si="5"/>
        <v>8.8000000000000009E-2</v>
      </c>
      <c r="N40" s="83">
        <f t="shared" si="6"/>
        <v>523.43891130246277</v>
      </c>
      <c r="O40" s="13"/>
      <c r="Q40" s="85">
        <f t="shared" si="7"/>
        <v>467.74193548387098</v>
      </c>
      <c r="R40" s="85">
        <f t="shared" si="8"/>
        <v>1.6875181844631947E-2</v>
      </c>
      <c r="T40" s="85">
        <f t="shared" si="9"/>
        <v>1.7600000000000001E-2</v>
      </c>
      <c r="U40" s="85">
        <f t="shared" si="10"/>
        <v>488.19218241042347</v>
      </c>
    </row>
    <row r="41" spans="3:21" x14ac:dyDescent="0.35">
      <c r="C41" s="91">
        <v>1.5</v>
      </c>
      <c r="D41" s="80">
        <f t="shared" si="1"/>
        <v>7.5</v>
      </c>
      <c r="E41" s="84">
        <f t="shared" si="0"/>
        <v>0.75</v>
      </c>
      <c r="F41" s="4">
        <f t="shared" si="2"/>
        <v>0.60000000000000009</v>
      </c>
      <c r="G41" s="13"/>
      <c r="H41" s="94">
        <v>500</v>
      </c>
      <c r="I41" s="81">
        <f t="shared" si="3"/>
        <v>8.3798882681564241E-2</v>
      </c>
      <c r="J41" s="82">
        <f t="shared" si="4"/>
        <v>0.20949720670391059</v>
      </c>
      <c r="K41" s="13"/>
      <c r="L41" s="94">
        <v>0.22</v>
      </c>
      <c r="M41" s="81">
        <f t="shared" si="5"/>
        <v>8.8000000000000009E-2</v>
      </c>
      <c r="N41" s="83">
        <f t="shared" si="6"/>
        <v>527.30970366066242</v>
      </c>
      <c r="O41" s="13"/>
      <c r="Q41" s="85">
        <f t="shared" si="7"/>
        <v>468.75</v>
      </c>
      <c r="R41" s="85">
        <f t="shared" si="8"/>
        <v>1.6759776536312849E-2</v>
      </c>
      <c r="T41" s="85">
        <f t="shared" si="9"/>
        <v>1.7600000000000001E-2</v>
      </c>
      <c r="U41" s="85">
        <f t="shared" si="10"/>
        <v>492.67100977198703</v>
      </c>
    </row>
    <row r="42" spans="3:21" x14ac:dyDescent="0.35">
      <c r="C42" s="91">
        <v>1.55</v>
      </c>
      <c r="D42" s="80">
        <f t="shared" si="1"/>
        <v>7.75</v>
      </c>
      <c r="E42" s="84">
        <f t="shared" si="0"/>
        <v>0.77500000000000002</v>
      </c>
      <c r="F42" s="4">
        <f t="shared" si="2"/>
        <v>0.62000000000000011</v>
      </c>
      <c r="G42" s="13"/>
      <c r="H42" s="94">
        <v>500</v>
      </c>
      <c r="I42" s="81">
        <f t="shared" si="3"/>
        <v>8.3221476510067116E-2</v>
      </c>
      <c r="J42" s="82">
        <f t="shared" si="4"/>
        <v>0.20805369127516779</v>
      </c>
      <c r="K42" s="13"/>
      <c r="L42" s="94">
        <v>0.22</v>
      </c>
      <c r="M42" s="81">
        <f t="shared" si="5"/>
        <v>8.8000000000000009E-2</v>
      </c>
      <c r="N42" s="83">
        <f t="shared" si="6"/>
        <v>531.22719362263513</v>
      </c>
      <c r="O42" s="13"/>
      <c r="Q42" s="85">
        <f t="shared" si="7"/>
        <v>469.69696969696969</v>
      </c>
      <c r="R42" s="85">
        <f t="shared" si="8"/>
        <v>1.6644295302013425E-2</v>
      </c>
      <c r="T42" s="85">
        <f t="shared" si="9"/>
        <v>1.7600000000000001E-2</v>
      </c>
      <c r="U42" s="85">
        <f t="shared" si="10"/>
        <v>497.14983713355048</v>
      </c>
    </row>
    <row r="43" spans="3:21" x14ac:dyDescent="0.35">
      <c r="C43" s="91">
        <v>1.6</v>
      </c>
      <c r="D43" s="80">
        <f t="shared" si="1"/>
        <v>8</v>
      </c>
      <c r="E43" s="84">
        <f t="shared" si="0"/>
        <v>0.8</v>
      </c>
      <c r="F43" s="4">
        <f t="shared" si="2"/>
        <v>0.64000000000000012</v>
      </c>
      <c r="G43" s="13"/>
      <c r="H43" s="94">
        <v>500</v>
      </c>
      <c r="I43" s="81">
        <f t="shared" si="3"/>
        <v>8.2644628099173542E-2</v>
      </c>
      <c r="J43" s="82">
        <f t="shared" si="4"/>
        <v>0.20661157024793383</v>
      </c>
      <c r="K43" s="13"/>
      <c r="L43" s="94">
        <v>0.22</v>
      </c>
      <c r="M43" s="81">
        <f t="shared" si="5"/>
        <v>8.8000000000000009E-2</v>
      </c>
      <c r="N43" s="83">
        <f t="shared" si="6"/>
        <v>535.18679409209392</v>
      </c>
      <c r="O43" s="13"/>
      <c r="Q43" s="85">
        <f t="shared" si="7"/>
        <v>470.58823529411762</v>
      </c>
      <c r="R43" s="85">
        <f t="shared" si="8"/>
        <v>1.6528925619834708E-2</v>
      </c>
      <c r="T43" s="85">
        <f t="shared" si="9"/>
        <v>1.7600000000000001E-2</v>
      </c>
      <c r="U43" s="85">
        <f t="shared" si="10"/>
        <v>501.62866449511398</v>
      </c>
    </row>
    <row r="44" spans="3:21" x14ac:dyDescent="0.35">
      <c r="C44" s="91">
        <v>1.65</v>
      </c>
      <c r="D44" s="80">
        <f t="shared" si="1"/>
        <v>8.25</v>
      </c>
      <c r="E44" s="84">
        <f t="shared" si="0"/>
        <v>0.82499999999999996</v>
      </c>
      <c r="F44" s="4">
        <f t="shared" si="2"/>
        <v>0.66</v>
      </c>
      <c r="G44" s="13"/>
      <c r="H44" s="94">
        <v>500</v>
      </c>
      <c r="I44" s="81">
        <f t="shared" si="3"/>
        <v>8.2069137030589392E-2</v>
      </c>
      <c r="J44" s="82">
        <f t="shared" si="4"/>
        <v>0.20517284257647347</v>
      </c>
      <c r="K44" s="13"/>
      <c r="L44" s="94">
        <v>0.22</v>
      </c>
      <c r="M44" s="81">
        <f t="shared" si="5"/>
        <v>8.8000000000000009E-2</v>
      </c>
      <c r="N44" s="83">
        <f t="shared" si="6"/>
        <v>539.18449971081554</v>
      </c>
      <c r="O44" s="13"/>
      <c r="Q44" s="85">
        <f t="shared" si="7"/>
        <v>471.42857142857139</v>
      </c>
      <c r="R44" s="85">
        <f t="shared" si="8"/>
        <v>1.6413827406117878E-2</v>
      </c>
      <c r="T44" s="85">
        <f t="shared" si="9"/>
        <v>1.7600000000000001E-2</v>
      </c>
      <c r="U44" s="85">
        <f t="shared" si="10"/>
        <v>506.10749185667754</v>
      </c>
    </row>
    <row r="45" spans="3:21" x14ac:dyDescent="0.35">
      <c r="C45" s="91">
        <v>1.7</v>
      </c>
      <c r="D45" s="80">
        <f t="shared" si="1"/>
        <v>8.5</v>
      </c>
      <c r="E45" s="84">
        <f t="shared" si="0"/>
        <v>0.85</v>
      </c>
      <c r="F45" s="4">
        <f t="shared" si="2"/>
        <v>0.68</v>
      </c>
      <c r="G45" s="13"/>
      <c r="H45" s="94">
        <v>500</v>
      </c>
      <c r="I45" s="81">
        <f t="shared" si="3"/>
        <v>8.1495685522531142E-2</v>
      </c>
      <c r="J45" s="82">
        <f t="shared" si="4"/>
        <v>0.20373921380632784</v>
      </c>
      <c r="K45" s="13"/>
      <c r="L45" s="94">
        <v>0.22</v>
      </c>
      <c r="M45" s="81">
        <f t="shared" si="5"/>
        <v>8.8000000000000009E-2</v>
      </c>
      <c r="N45" s="83">
        <f t="shared" si="6"/>
        <v>543.21679747222504</v>
      </c>
      <c r="O45" s="13"/>
      <c r="Q45" s="85">
        <f t="shared" si="7"/>
        <v>472.22222222222217</v>
      </c>
      <c r="R45" s="85">
        <f t="shared" si="8"/>
        <v>1.6299137104506228E-2</v>
      </c>
      <c r="T45" s="85">
        <f t="shared" si="9"/>
        <v>1.7600000000000001E-2</v>
      </c>
      <c r="U45" s="85">
        <f t="shared" si="10"/>
        <v>510.58631921824104</v>
      </c>
    </row>
    <row r="46" spans="3:21" x14ac:dyDescent="0.35">
      <c r="C46" s="91">
        <v>1.75</v>
      </c>
      <c r="D46" s="80">
        <f t="shared" si="1"/>
        <v>8.75</v>
      </c>
      <c r="E46" s="84">
        <f t="shared" si="0"/>
        <v>0.875</v>
      </c>
      <c r="F46" s="4">
        <f t="shared" si="2"/>
        <v>0.70000000000000007</v>
      </c>
      <c r="G46" s="13"/>
      <c r="H46" s="94">
        <v>500</v>
      </c>
      <c r="I46" s="81">
        <f t="shared" si="3"/>
        <v>8.0924855491329467E-2</v>
      </c>
      <c r="J46" s="82">
        <f t="shared" si="4"/>
        <v>0.20231213872832365</v>
      </c>
      <c r="K46" s="13"/>
      <c r="L46" s="94">
        <v>0.22</v>
      </c>
      <c r="M46" s="81">
        <f t="shared" si="5"/>
        <v>8.8000000000000009E-2</v>
      </c>
      <c r="N46" s="83">
        <f t="shared" si="6"/>
        <v>547.28059332509258</v>
      </c>
      <c r="O46" s="13"/>
      <c r="Q46" s="85">
        <f t="shared" si="7"/>
        <v>472.97297297297297</v>
      </c>
      <c r="R46" s="85">
        <f t="shared" si="8"/>
        <v>1.6184971098265895E-2</v>
      </c>
      <c r="T46" s="85">
        <f t="shared" si="9"/>
        <v>1.7600000000000001E-2</v>
      </c>
      <c r="U46" s="85">
        <f t="shared" si="10"/>
        <v>515.06514657980449</v>
      </c>
    </row>
    <row r="47" spans="3:21" x14ac:dyDescent="0.35">
      <c r="C47" s="91">
        <v>1.8</v>
      </c>
      <c r="D47" s="80">
        <f t="shared" si="1"/>
        <v>9</v>
      </c>
      <c r="E47" s="84">
        <f t="shared" si="0"/>
        <v>0.9</v>
      </c>
      <c r="F47" s="4">
        <f t="shared" si="2"/>
        <v>0.72000000000000008</v>
      </c>
      <c r="G47" s="13"/>
      <c r="H47" s="94">
        <v>500</v>
      </c>
      <c r="I47" s="81">
        <f t="shared" si="3"/>
        <v>8.0357142857142849E-2</v>
      </c>
      <c r="J47" s="82">
        <f t="shared" si="4"/>
        <v>0.20089285714285712</v>
      </c>
      <c r="K47" s="13"/>
      <c r="L47" s="94">
        <v>0.22</v>
      </c>
      <c r="M47" s="81">
        <f t="shared" si="5"/>
        <v>8.8000000000000009E-2</v>
      </c>
      <c r="N47" s="83">
        <f t="shared" si="6"/>
        <v>551.37315152679093</v>
      </c>
      <c r="O47" s="13"/>
      <c r="Q47" s="85">
        <f t="shared" si="7"/>
        <v>473.68421052631572</v>
      </c>
      <c r="R47" s="85">
        <f t="shared" si="8"/>
        <v>1.607142857142857E-2</v>
      </c>
      <c r="T47" s="85">
        <f t="shared" si="9"/>
        <v>1.7600000000000001E-2</v>
      </c>
      <c r="U47" s="85">
        <f t="shared" si="10"/>
        <v>519.54397394136811</v>
      </c>
    </row>
    <row r="48" spans="3:21" x14ac:dyDescent="0.35">
      <c r="C48" s="91">
        <v>1.85</v>
      </c>
      <c r="D48" s="80">
        <f t="shared" si="1"/>
        <v>9.25</v>
      </c>
      <c r="E48" s="84">
        <f t="shared" si="0"/>
        <v>0.92500000000000004</v>
      </c>
      <c r="F48" s="4">
        <f t="shared" si="2"/>
        <v>0.7400000000000001</v>
      </c>
      <c r="G48" s="13"/>
      <c r="H48" s="94">
        <v>500</v>
      </c>
      <c r="I48" s="81">
        <f t="shared" si="3"/>
        <v>7.9792969592408891E-2</v>
      </c>
      <c r="J48" s="82">
        <f t="shared" si="4"/>
        <v>0.19948242398102223</v>
      </c>
      <c r="K48" s="13"/>
      <c r="L48" s="94">
        <v>0.22</v>
      </c>
      <c r="M48" s="81">
        <f t="shared" si="5"/>
        <v>8.8000000000000009E-2</v>
      </c>
      <c r="N48" s="83">
        <f t="shared" si="6"/>
        <v>555.49204423498679</v>
      </c>
      <c r="O48" s="13"/>
      <c r="Q48" s="85">
        <f t="shared" si="7"/>
        <v>474.35897435897436</v>
      </c>
      <c r="R48" s="85">
        <f t="shared" si="8"/>
        <v>1.5958593918481777E-2</v>
      </c>
      <c r="T48" s="85">
        <f t="shared" si="9"/>
        <v>1.7600000000000001E-2</v>
      </c>
      <c r="U48" s="85">
        <f t="shared" si="10"/>
        <v>524.02280130293161</v>
      </c>
    </row>
    <row r="49" spans="3:21" x14ac:dyDescent="0.35">
      <c r="C49" s="91">
        <v>1.9</v>
      </c>
      <c r="D49" s="80">
        <f t="shared" si="1"/>
        <v>9.5</v>
      </c>
      <c r="E49" s="84">
        <f t="shared" si="0"/>
        <v>0.95</v>
      </c>
      <c r="F49" s="4">
        <f t="shared" si="2"/>
        <v>0.76</v>
      </c>
      <c r="G49" s="13"/>
      <c r="H49" s="94">
        <v>500</v>
      </c>
      <c r="I49" s="81">
        <f t="shared" si="3"/>
        <v>7.9232693911592988E-2</v>
      </c>
      <c r="J49" s="82">
        <f t="shared" si="4"/>
        <v>0.19808173477898247</v>
      </c>
      <c r="K49" s="13"/>
      <c r="L49" s="94">
        <v>0.22</v>
      </c>
      <c r="M49" s="81">
        <f t="shared" si="5"/>
        <v>8.8000000000000009E-2</v>
      </c>
      <c r="N49" s="83">
        <f t="shared" si="6"/>
        <v>559.6351093764182</v>
      </c>
      <c r="O49" s="13"/>
      <c r="Q49" s="85">
        <f t="shared" si="7"/>
        <v>475</v>
      </c>
      <c r="R49" s="85">
        <f t="shared" si="8"/>
        <v>1.5846538782318599E-2</v>
      </c>
      <c r="T49" s="85">
        <f t="shared" si="9"/>
        <v>1.7600000000000001E-2</v>
      </c>
      <c r="U49" s="85">
        <f t="shared" si="10"/>
        <v>528.50162866449512</v>
      </c>
    </row>
    <row r="50" spans="3:21" x14ac:dyDescent="0.35">
      <c r="C50" s="91">
        <v>1.95</v>
      </c>
      <c r="D50" s="80">
        <f t="shared" si="1"/>
        <v>9.75</v>
      </c>
      <c r="E50" s="84">
        <f t="shared" si="0"/>
        <v>0.97499999999999998</v>
      </c>
      <c r="F50" s="4">
        <f t="shared" si="2"/>
        <v>0.78</v>
      </c>
      <c r="G50" s="13"/>
      <c r="H50" s="94">
        <v>500</v>
      </c>
      <c r="I50" s="81">
        <f t="shared" si="3"/>
        <v>7.8676618922735531E-2</v>
      </c>
      <c r="J50" s="82">
        <f t="shared" si="4"/>
        <v>0.19669154730683883</v>
      </c>
      <c r="K50" s="13"/>
      <c r="L50" s="94">
        <v>0.22</v>
      </c>
      <c r="M50" s="81">
        <f t="shared" si="5"/>
        <v>8.8000000000000009E-2</v>
      </c>
      <c r="N50" s="83">
        <f t="shared" si="6"/>
        <v>563.80041524937042</v>
      </c>
      <c r="O50" s="13"/>
      <c r="Q50" s="85">
        <f t="shared" si="7"/>
        <v>475.60975609756099</v>
      </c>
      <c r="R50" s="85">
        <f t="shared" si="8"/>
        <v>1.5735323784547107E-2</v>
      </c>
      <c r="T50" s="85">
        <f t="shared" si="9"/>
        <v>1.7600000000000001E-2</v>
      </c>
      <c r="U50" s="85">
        <f t="shared" si="10"/>
        <v>532.98045602605862</v>
      </c>
    </row>
    <row r="51" spans="3:21" x14ac:dyDescent="0.35">
      <c r="C51" s="91">
        <v>2</v>
      </c>
      <c r="D51" s="80">
        <f t="shared" si="1"/>
        <v>10</v>
      </c>
      <c r="E51" s="84">
        <f>C51/2</f>
        <v>1</v>
      </c>
      <c r="F51" s="4">
        <f t="shared" si="2"/>
        <v>0.8</v>
      </c>
      <c r="G51" s="13"/>
      <c r="H51" s="94">
        <v>500</v>
      </c>
      <c r="I51" s="81">
        <f t="shared" si="3"/>
        <v>7.8125E-2</v>
      </c>
      <c r="J51" s="82">
        <f t="shared" si="4"/>
        <v>0.1953125</v>
      </c>
      <c r="K51" s="13"/>
      <c r="L51" s="94">
        <v>0.22</v>
      </c>
      <c r="M51" s="81">
        <f t="shared" si="5"/>
        <v>8.8000000000000009E-2</v>
      </c>
      <c r="N51" s="83">
        <f t="shared" si="6"/>
        <v>567.98623063683306</v>
      </c>
      <c r="O51" s="9"/>
      <c r="Q51" s="85">
        <f t="shared" si="7"/>
        <v>476.1904761904762</v>
      </c>
      <c r="R51" s="85">
        <f t="shared" si="8"/>
        <v>1.5625E-2</v>
      </c>
      <c r="T51" s="85">
        <f t="shared" si="9"/>
        <v>1.7600000000000001E-2</v>
      </c>
      <c r="U51" s="85">
        <f t="shared" si="10"/>
        <v>537.45928338762212</v>
      </c>
    </row>
    <row r="52" spans="3:21" x14ac:dyDescent="0.35">
      <c r="E52" s="49" t="s">
        <v>21</v>
      </c>
    </row>
    <row r="53" spans="3:21" x14ac:dyDescent="0.35">
      <c r="D53" s="48" t="s">
        <v>20</v>
      </c>
    </row>
  </sheetData>
  <sheetProtection sheet="1" objects="1" scenarios="1"/>
  <mergeCells count="9">
    <mergeCell ref="C5:F5"/>
    <mergeCell ref="H5:J5"/>
    <mergeCell ref="L5:N6"/>
    <mergeCell ref="Q8:R8"/>
    <mergeCell ref="T8:U8"/>
    <mergeCell ref="D12:E12"/>
    <mergeCell ref="H8:N8"/>
    <mergeCell ref="C9:F9"/>
    <mergeCell ref="C8:F8"/>
  </mergeCells>
  <hyperlinks>
    <hyperlink ref="C3" r:id="rId1"/>
  </hyperlinks>
  <pageMargins left="0.7" right="0.7" top="0.75" bottom="0.75" header="0.3" footer="0.3"/>
  <pageSetup scale="64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Mackenzie</dc:creator>
  <cp:lastModifiedBy>Colin Mackenzie</cp:lastModifiedBy>
  <cp:lastPrinted>2018-06-22T21:23:14Z</cp:lastPrinted>
  <dcterms:created xsi:type="dcterms:W3CDTF">2018-06-22T14:21:59Z</dcterms:created>
  <dcterms:modified xsi:type="dcterms:W3CDTF">2018-06-22T21:24:17Z</dcterms:modified>
  <cp:contentStatus/>
</cp:coreProperties>
</file>