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4"/>
  <workbookPr showInkAnnotation="0" autoCompressPictures="0"/>
  <mc:AlternateContent xmlns:mc="http://schemas.openxmlformats.org/markup-compatibility/2006">
    <mc:Choice Requires="x15">
      <x15ac:absPath xmlns:x15ac="http://schemas.microsoft.com/office/spreadsheetml/2010/11/ac" url="/Users/bcornell/Documents/electronics/ts350r1/"/>
    </mc:Choice>
  </mc:AlternateContent>
  <xr:revisionPtr revIDLastSave="0" documentId="13_ncr:1_{11E0A23A-AFAE-C640-9C10-7DDCACBA17BF}" xr6:coauthVersionLast="43" xr6:coauthVersionMax="43" xr10:uidLastSave="{00000000-0000-0000-0000-000000000000}"/>
  <bookViews>
    <workbookView xWindow="6420" yWindow="1460" windowWidth="31660" windowHeight="18680" tabRatio="500" xr2:uid="{00000000-000D-0000-FFFF-FFFF00000000}"/>
  </bookViews>
  <sheets>
    <sheet name="instructions" sheetId="10" r:id="rId1"/>
    <sheet name="pwm" sheetId="7" r:id="rId2"/>
    <sheet name="regulation" sheetId="8" r:id="rId3"/>
    <sheet name="pwmtable" sheetId="2" r:id="rId4"/>
    <sheet name="include" sheetId="5" r:id="rId5"/>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L8" i="7" l="1"/>
  <c r="L10" i="7" s="1"/>
  <c r="L15" i="7"/>
  <c r="L9" i="7" l="1"/>
  <c r="J22" i="8" l="1"/>
  <c r="G6" i="8"/>
  <c r="G5" i="8"/>
  <c r="J18" i="8" s="1"/>
  <c r="G4" i="8"/>
  <c r="G9" i="8" s="1"/>
  <c r="G10" i="8" l="1"/>
  <c r="G18" i="8" s="1"/>
  <c r="G8" i="8"/>
  <c r="K3" i="8" s="1"/>
  <c r="J19" i="8"/>
  <c r="G7" i="8"/>
  <c r="G12" i="8" l="1"/>
  <c r="L3" i="8" s="1"/>
  <c r="G17" i="8"/>
  <c r="G19" i="8" s="1"/>
  <c r="K5" i="8"/>
  <c r="K2" i="8"/>
  <c r="E3" i="8"/>
  <c r="M3" i="8" l="1"/>
  <c r="L2" i="8"/>
  <c r="L4" i="8" s="1"/>
  <c r="L5" i="8"/>
  <c r="K4" i="8"/>
  <c r="K8" i="8"/>
  <c r="K6" i="8"/>
  <c r="G21" i="8"/>
  <c r="W2" i="5"/>
  <c r="T2" i="5"/>
  <c r="Q2" i="5"/>
  <c r="N2" i="5"/>
  <c r="K2" i="5"/>
  <c r="H2" i="5"/>
  <c r="C5" i="7"/>
  <c r="C7" i="7" s="1"/>
  <c r="C8" i="7" s="1"/>
  <c r="C11" i="7" s="1"/>
  <c r="D2" i="7"/>
  <c r="E2" i="5"/>
  <c r="B2" i="5"/>
  <c r="A6" i="2"/>
  <c r="A7" i="2"/>
  <c r="A8" i="2"/>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B6" i="2"/>
  <c r="B7" i="2" s="1"/>
  <c r="B207" i="2"/>
  <c r="B208" i="2"/>
  <c r="B209" i="2" s="1"/>
  <c r="B210" i="2" s="1"/>
  <c r="B211" i="2" s="1"/>
  <c r="B212" i="2" s="1"/>
  <c r="B213" i="2" s="1"/>
  <c r="B214" i="2" s="1"/>
  <c r="B215" i="2" s="1"/>
  <c r="B216" i="2" s="1"/>
  <c r="B217" i="2" s="1"/>
  <c r="B218" i="2" s="1"/>
  <c r="B219" i="2" s="1"/>
  <c r="B220" i="2" s="1"/>
  <c r="B221" i="2" s="1"/>
  <c r="B222" i="2" s="1"/>
  <c r="B223" i="2" s="1"/>
  <c r="B224" i="2" s="1"/>
  <c r="B225" i="2" s="1"/>
  <c r="B226" i="2" s="1"/>
  <c r="B227" i="2" s="1"/>
  <c r="B228" i="2" s="1"/>
  <c r="B229" i="2" s="1"/>
  <c r="B230" i="2" s="1"/>
  <c r="B231" i="2" s="1"/>
  <c r="B232" i="2" s="1"/>
  <c r="B233" i="2" s="1"/>
  <c r="B234" i="2" s="1"/>
  <c r="B235" i="2" s="1"/>
  <c r="B236" i="2" s="1"/>
  <c r="B237" i="2" s="1"/>
  <c r="B238" i="2" s="1"/>
  <c r="B239" i="2" s="1"/>
  <c r="B240" i="2" s="1"/>
  <c r="B241" i="2" s="1"/>
  <c r="B242" i="2" s="1"/>
  <c r="B243" i="2" s="1"/>
  <c r="B244" i="2" s="1"/>
  <c r="B245" i="2" s="1"/>
  <c r="B246" i="2" s="1"/>
  <c r="B247" i="2" s="1"/>
  <c r="B248" i="2" s="1"/>
  <c r="B249" i="2" s="1"/>
  <c r="B250" i="2" s="1"/>
  <c r="B251" i="2" s="1"/>
  <c r="B252" i="2" s="1"/>
  <c r="B253" i="2" s="1"/>
  <c r="B254" i="2" s="1"/>
  <c r="B255" i="2" s="1"/>
  <c r="B256" i="2" s="1"/>
  <c r="B257" i="2" s="1"/>
  <c r="B258" i="2" s="1"/>
  <c r="B259" i="2" s="1"/>
  <c r="B260" i="2" s="1"/>
  <c r="B261" i="2" s="1"/>
  <c r="B262" i="2" s="1"/>
  <c r="B263" i="2" s="1"/>
  <c r="B264" i="2" s="1"/>
  <c r="B265" i="2" s="1"/>
  <c r="B266" i="2" s="1"/>
  <c r="B267" i="2" s="1"/>
  <c r="B268" i="2" s="1"/>
  <c r="B269" i="2" s="1"/>
  <c r="B270" i="2" s="1"/>
  <c r="B271" i="2" s="1"/>
  <c r="B272" i="2" s="1"/>
  <c r="B273" i="2" s="1"/>
  <c r="B274" i="2" s="1"/>
  <c r="B275" i="2" s="1"/>
  <c r="B276" i="2" s="1"/>
  <c r="B277" i="2" s="1"/>
  <c r="B278" i="2" s="1"/>
  <c r="B279" i="2" s="1"/>
  <c r="B280" i="2" s="1"/>
  <c r="B281" i="2" s="1"/>
  <c r="B282" i="2" s="1"/>
  <c r="B283" i="2" s="1"/>
  <c r="B284" i="2" s="1"/>
  <c r="B285" i="2" s="1"/>
  <c r="B286" i="2" s="1"/>
  <c r="B287" i="2" s="1"/>
  <c r="B288" i="2" s="1"/>
  <c r="B289" i="2" s="1"/>
  <c r="B290" i="2" s="1"/>
  <c r="B291" i="2" s="1"/>
  <c r="B292" i="2" s="1"/>
  <c r="B293" i="2" s="1"/>
  <c r="B294" i="2" s="1"/>
  <c r="B295" i="2" s="1"/>
  <c r="B296" i="2" s="1"/>
  <c r="B297" i="2" s="1"/>
  <c r="B298" i="2" s="1"/>
  <c r="B299" i="2" s="1"/>
  <c r="B300" i="2" s="1"/>
  <c r="B301" i="2" s="1"/>
  <c r="B302" i="2" s="1"/>
  <c r="B303" i="2" s="1"/>
  <c r="B304" i="2" s="1"/>
  <c r="B305" i="2" s="1"/>
  <c r="B306" i="2" s="1"/>
  <c r="B307" i="2" s="1"/>
  <c r="B308" i="2" s="1"/>
  <c r="B309" i="2" s="1"/>
  <c r="B310" i="2" s="1"/>
  <c r="B311" i="2" s="1"/>
  <c r="B312" i="2" s="1"/>
  <c r="B313" i="2" s="1"/>
  <c r="B314" i="2" s="1"/>
  <c r="B315" i="2" s="1"/>
  <c r="B316" i="2" s="1"/>
  <c r="B317" i="2" s="1"/>
  <c r="B318" i="2" s="1"/>
  <c r="B319" i="2" s="1"/>
  <c r="B320" i="2" s="1"/>
  <c r="B321" i="2" s="1"/>
  <c r="B322" i="2" s="1"/>
  <c r="B323" i="2" s="1"/>
  <c r="B324" i="2" s="1"/>
  <c r="B325" i="2" s="1"/>
  <c r="B326" i="2" s="1"/>
  <c r="B327" i="2" s="1"/>
  <c r="B328" i="2" s="1"/>
  <c r="B329" i="2" s="1"/>
  <c r="B330" i="2" s="1"/>
  <c r="B331" i="2" s="1"/>
  <c r="B332" i="2" s="1"/>
  <c r="B333" i="2" s="1"/>
  <c r="B334" i="2" s="1"/>
  <c r="B335" i="2" s="1"/>
  <c r="B336" i="2" s="1"/>
  <c r="B337" i="2" s="1"/>
  <c r="B338" i="2" s="1"/>
  <c r="B339" i="2" s="1"/>
  <c r="B340" i="2" s="1"/>
  <c r="B341" i="2" s="1"/>
  <c r="B342" i="2" s="1"/>
  <c r="B343" i="2" s="1"/>
  <c r="B344" i="2" s="1"/>
  <c r="B345" i="2" s="1"/>
  <c r="B346" i="2" s="1"/>
  <c r="B347" i="2" s="1"/>
  <c r="B348" i="2" s="1"/>
  <c r="B349" i="2" s="1"/>
  <c r="B350" i="2" s="1"/>
  <c r="B351" i="2" s="1"/>
  <c r="B352" i="2" s="1"/>
  <c r="B353" i="2" s="1"/>
  <c r="B354" i="2" s="1"/>
  <c r="B355" i="2" s="1"/>
  <c r="B356" i="2" s="1"/>
  <c r="B357" i="2" s="1"/>
  <c r="B358" i="2" s="1"/>
  <c r="B359" i="2" s="1"/>
  <c r="B360" i="2" s="1"/>
  <c r="B361" i="2" s="1"/>
  <c r="B362" i="2" s="1"/>
  <c r="B363" i="2" s="1"/>
  <c r="B364" i="2" s="1"/>
  <c r="B365" i="2" s="1"/>
  <c r="B366" i="2" s="1"/>
  <c r="B367" i="2" s="1"/>
  <c r="B368" i="2" s="1"/>
  <c r="B369" i="2" s="1"/>
  <c r="B370" i="2" s="1"/>
  <c r="B371" i="2" s="1"/>
  <c r="B372" i="2" s="1"/>
  <c r="B373" i="2" s="1"/>
  <c r="B374" i="2" s="1"/>
  <c r="B375" i="2" s="1"/>
  <c r="B376" i="2" s="1"/>
  <c r="B377" i="2" s="1"/>
  <c r="B378" i="2" s="1"/>
  <c r="B379" i="2" s="1"/>
  <c r="B380" i="2" s="1"/>
  <c r="B381" i="2" s="1"/>
  <c r="B382" i="2" s="1"/>
  <c r="B383" i="2" s="1"/>
  <c r="B384" i="2" s="1"/>
  <c r="B385" i="2" s="1"/>
  <c r="B386" i="2" s="1"/>
  <c r="B387" i="2" s="1"/>
  <c r="B388" i="2" s="1"/>
  <c r="B389" i="2" s="1"/>
  <c r="B390" i="2" s="1"/>
  <c r="B391" i="2" s="1"/>
  <c r="B392" i="2" s="1"/>
  <c r="B393" i="2" s="1"/>
  <c r="B394" i="2" s="1"/>
  <c r="B395" i="2" s="1"/>
  <c r="B396" i="2" s="1"/>
  <c r="B397" i="2" s="1"/>
  <c r="B398" i="2" s="1"/>
  <c r="B399" i="2" s="1"/>
  <c r="B400" i="2" s="1"/>
  <c r="B401" i="2" s="1"/>
  <c r="B402" i="2" s="1"/>
  <c r="B403" i="2" s="1"/>
  <c r="B404" i="2" s="1"/>
  <c r="B405" i="2" s="1"/>
  <c r="B406" i="2" s="1"/>
  <c r="I10" i="7"/>
  <c r="B21" i="8"/>
  <c r="E18" i="8"/>
  <c r="E21" i="8"/>
  <c r="B5" i="8"/>
  <c r="B10" i="8"/>
  <c r="B12" i="8" s="1"/>
  <c r="B14" i="8" s="1"/>
  <c r="B11" i="8"/>
  <c r="E20" i="8"/>
  <c r="E4" i="8"/>
  <c r="I13" i="7"/>
  <c r="I12" i="7"/>
  <c r="E26" i="7"/>
  <c r="E27" i="7" s="1"/>
  <c r="E28" i="7" s="1"/>
  <c r="E32" i="7" s="1"/>
  <c r="E33" i="7" s="1"/>
  <c r="D26" i="7"/>
  <c r="D27" i="7" s="1"/>
  <c r="L26" i="7"/>
  <c r="L27" i="7" s="1"/>
  <c r="L28" i="7" s="1"/>
  <c r="L29" i="7" s="1"/>
  <c r="K26" i="7"/>
  <c r="K27" i="7" s="1"/>
  <c r="K28" i="7" s="1"/>
  <c r="K29" i="7" s="1"/>
  <c r="J26" i="7"/>
  <c r="J27" i="7" s="1"/>
  <c r="J28" i="7" s="1"/>
  <c r="J29" i="7" s="1"/>
  <c r="I26" i="7"/>
  <c r="I27" i="7" s="1"/>
  <c r="I28" i="7" s="1"/>
  <c r="I29" i="7" s="1"/>
  <c r="L8" i="8" l="1"/>
  <c r="D28" i="7"/>
  <c r="D30" i="7"/>
  <c r="D32" i="7" s="1"/>
  <c r="D33" i="7" s="1"/>
  <c r="C9" i="7"/>
  <c r="E7" i="7"/>
  <c r="E8" i="7" s="1"/>
  <c r="I11" i="7"/>
  <c r="F7" i="7"/>
  <c r="F8" i="7" s="1"/>
  <c r="D7" i="7"/>
  <c r="D8" i="7" s="1"/>
  <c r="D11" i="7" s="1"/>
  <c r="D13" i="7" s="1"/>
  <c r="D14" i="7" s="1"/>
  <c r="D5" i="7"/>
  <c r="K7" i="8"/>
  <c r="L6" i="8"/>
  <c r="G22" i="8"/>
  <c r="G25" i="8" s="1"/>
  <c r="J20" i="8"/>
  <c r="J21" i="8" s="1"/>
  <c r="N3" i="8"/>
  <c r="M2" i="8"/>
  <c r="M5" i="8"/>
  <c r="M6" i="8" s="1"/>
  <c r="G24" i="8"/>
  <c r="G20" i="8"/>
  <c r="K11" i="8" s="1"/>
  <c r="D9" i="7"/>
  <c r="C13" i="7"/>
  <c r="C14" i="7" s="1"/>
  <c r="L5" i="7" s="1"/>
  <c r="L7" i="7" s="1"/>
  <c r="I6" i="7"/>
  <c r="W4" i="5"/>
  <c r="T4" i="5"/>
  <c r="Q4" i="5"/>
  <c r="N4" i="5"/>
  <c r="K4" i="5"/>
  <c r="H4" i="5"/>
  <c r="E4" i="5"/>
  <c r="B4" i="5"/>
  <c r="B8" i="2"/>
  <c r="K3" i="5"/>
  <c r="W3" i="5"/>
  <c r="H3" i="5"/>
  <c r="T3" i="5"/>
  <c r="Q3" i="5"/>
  <c r="N3" i="5"/>
  <c r="E3" i="5"/>
  <c r="B3" i="5"/>
  <c r="E6" i="8"/>
  <c r="E9" i="7" l="1"/>
  <c r="E11" i="7"/>
  <c r="E13" i="7" s="1"/>
  <c r="E14" i="7" s="1"/>
  <c r="L20" i="7"/>
  <c r="L12" i="7"/>
  <c r="F9" i="7"/>
  <c r="F11" i="7"/>
  <c r="F13" i="7" s="1"/>
  <c r="F14" i="7" s="1"/>
  <c r="O3" i="8"/>
  <c r="N2" i="8"/>
  <c r="N5" i="8"/>
  <c r="N6" i="8" s="1"/>
  <c r="L7" i="8"/>
  <c r="L11" i="8"/>
  <c r="M7" i="8"/>
  <c r="M11" i="8"/>
  <c r="M4" i="8"/>
  <c r="M8" i="8"/>
  <c r="W5" i="5"/>
  <c r="T5" i="5"/>
  <c r="K5" i="5"/>
  <c r="H5" i="5"/>
  <c r="E5" i="5"/>
  <c r="B5" i="5"/>
  <c r="Q5" i="5"/>
  <c r="N5" i="5"/>
  <c r="B9" i="2"/>
  <c r="L381" i="2"/>
  <c r="L357" i="2"/>
  <c r="L354" i="2"/>
  <c r="L351" i="2"/>
  <c r="L342" i="2"/>
  <c r="L339" i="2"/>
  <c r="L319" i="2"/>
  <c r="L313" i="2"/>
  <c r="L204" i="2"/>
  <c r="L196" i="2"/>
  <c r="L403" i="2"/>
  <c r="L399" i="2"/>
  <c r="L395" i="2"/>
  <c r="L391" i="2"/>
  <c r="L387" i="2"/>
  <c r="L384" i="2"/>
  <c r="L378" i="2"/>
  <c r="L375" i="2"/>
  <c r="L372" i="2"/>
  <c r="L369" i="2"/>
  <c r="L366" i="2"/>
  <c r="L363" i="2"/>
  <c r="L360" i="2"/>
  <c r="L325" i="2"/>
  <c r="L322" i="2"/>
  <c r="L308" i="2"/>
  <c r="L199" i="2"/>
  <c r="L352" i="2"/>
  <c r="L349" i="2"/>
  <c r="L346" i="2"/>
  <c r="L343" i="2"/>
  <c r="L340" i="2"/>
  <c r="L337" i="2"/>
  <c r="L334" i="2"/>
  <c r="L331" i="2"/>
  <c r="L328" i="2"/>
  <c r="L317" i="2"/>
  <c r="L311" i="2"/>
  <c r="L404" i="2"/>
  <c r="L400" i="2"/>
  <c r="L396" i="2"/>
  <c r="L392" i="2"/>
  <c r="L388" i="2"/>
  <c r="L382" i="2"/>
  <c r="L379" i="2"/>
  <c r="L376" i="2"/>
  <c r="L370" i="2"/>
  <c r="L385" i="2"/>
  <c r="L373" i="2"/>
  <c r="L393" i="2"/>
  <c r="L390" i="2"/>
  <c r="L367" i="2"/>
  <c r="L350" i="2"/>
  <c r="L338" i="2"/>
  <c r="L321" i="2"/>
  <c r="L316" i="2"/>
  <c r="L205" i="2"/>
  <c r="L203" i="2"/>
  <c r="L201" i="2"/>
  <c r="L184" i="2"/>
  <c r="L176" i="2"/>
  <c r="L168" i="2"/>
  <c r="L160" i="2"/>
  <c r="L152" i="2"/>
  <c r="L144" i="2"/>
  <c r="L136" i="2"/>
  <c r="L128" i="2"/>
  <c r="L120" i="2"/>
  <c r="L112" i="2"/>
  <c r="L304" i="2"/>
  <c r="L293" i="2"/>
  <c r="L285" i="2"/>
  <c r="L282" i="2"/>
  <c r="L273" i="2"/>
  <c r="L263" i="2"/>
  <c r="L255" i="2"/>
  <c r="L247" i="2"/>
  <c r="L239" i="2"/>
  <c r="L231" i="2"/>
  <c r="L223" i="2"/>
  <c r="L215" i="2"/>
  <c r="L207" i="2"/>
  <c r="L99" i="2"/>
  <c r="L91" i="2"/>
  <c r="L83" i="2"/>
  <c r="L75" i="2"/>
  <c r="L67" i="2"/>
  <c r="L59" i="2"/>
  <c r="L51" i="2"/>
  <c r="L43" i="2"/>
  <c r="L35" i="2"/>
  <c r="L27" i="2"/>
  <c r="L19" i="2"/>
  <c r="L11" i="2"/>
  <c r="I8" i="7"/>
  <c r="L389" i="2"/>
  <c r="L386" i="2"/>
  <c r="L374" i="2"/>
  <c r="L364" i="2"/>
  <c r="L345" i="2"/>
  <c r="L335" i="2"/>
  <c r="L333" i="2"/>
  <c r="L323" i="2"/>
  <c r="L318" i="2"/>
  <c r="L194" i="2"/>
  <c r="L192" i="2"/>
  <c r="L187" i="2"/>
  <c r="L179" i="2"/>
  <c r="L171" i="2"/>
  <c r="L163" i="2"/>
  <c r="L155" i="2"/>
  <c r="L147" i="2"/>
  <c r="L139" i="2"/>
  <c r="L131" i="2"/>
  <c r="L123" i="2"/>
  <c r="L115" i="2"/>
  <c r="L107" i="2"/>
  <c r="L296" i="2"/>
  <c r="L288" i="2"/>
  <c r="L279" i="2"/>
  <c r="L276" i="2"/>
  <c r="L270" i="2"/>
  <c r="L262" i="2"/>
  <c r="L254" i="2"/>
  <c r="L246" i="2"/>
  <c r="L238" i="2"/>
  <c r="L230" i="2"/>
  <c r="L222" i="2"/>
  <c r="L214" i="2"/>
  <c r="L206" i="2"/>
  <c r="L98" i="2"/>
  <c r="L90" i="2"/>
  <c r="L82" i="2"/>
  <c r="L74" i="2"/>
  <c r="L66" i="2"/>
  <c r="L58" i="2"/>
  <c r="L50" i="2"/>
  <c r="L42" i="2"/>
  <c r="L34" i="2"/>
  <c r="L26" i="2"/>
  <c r="L18" i="2"/>
  <c r="L10" i="2"/>
  <c r="L377" i="2"/>
  <c r="L362" i="2"/>
  <c r="L347" i="2"/>
  <c r="L320" i="2"/>
  <c r="L190" i="2"/>
  <c r="L182" i="2"/>
  <c r="L174" i="2"/>
  <c r="L166" i="2"/>
  <c r="L158" i="2"/>
  <c r="L150" i="2"/>
  <c r="L142" i="2"/>
  <c r="L134" i="2"/>
  <c r="L126" i="2"/>
  <c r="L118" i="2"/>
  <c r="L110" i="2"/>
  <c r="L302" i="2"/>
  <c r="L299" i="2"/>
  <c r="L291" i="2"/>
  <c r="L271" i="2"/>
  <c r="L269" i="2"/>
  <c r="L261" i="2"/>
  <c r="L253" i="2"/>
  <c r="L245" i="2"/>
  <c r="L237" i="2"/>
  <c r="L229" i="2"/>
  <c r="L221" i="2"/>
  <c r="L213" i="2"/>
  <c r="L105" i="2"/>
  <c r="L97" i="2"/>
  <c r="L89" i="2"/>
  <c r="L81" i="2"/>
  <c r="L73" i="2"/>
  <c r="L65" i="2"/>
  <c r="L57" i="2"/>
  <c r="L49" i="2"/>
  <c r="L41" i="2"/>
  <c r="L33" i="2"/>
  <c r="L25" i="2"/>
  <c r="L17" i="2"/>
  <c r="L9" i="2"/>
  <c r="L380" i="2"/>
  <c r="L359" i="2"/>
  <c r="L344" i="2"/>
  <c r="L332" i="2"/>
  <c r="L330" i="2"/>
  <c r="L315" i="2"/>
  <c r="L202" i="2"/>
  <c r="L200" i="2"/>
  <c r="L198" i="2"/>
  <c r="L185" i="2"/>
  <c r="L177" i="2"/>
  <c r="L169" i="2"/>
  <c r="L161" i="2"/>
  <c r="L153" i="2"/>
  <c r="L145" i="2"/>
  <c r="L137" i="2"/>
  <c r="L129" i="2"/>
  <c r="L121" i="2"/>
  <c r="L113" i="2"/>
  <c r="L305" i="2"/>
  <c r="L294" i="2"/>
  <c r="L286" i="2"/>
  <c r="L283" i="2"/>
  <c r="L280" i="2"/>
  <c r="L274" i="2"/>
  <c r="L268" i="2"/>
  <c r="L260" i="2"/>
  <c r="L252" i="2"/>
  <c r="L244" i="2"/>
  <c r="L236" i="2"/>
  <c r="L228" i="2"/>
  <c r="L220" i="2"/>
  <c r="L212" i="2"/>
  <c r="L104" i="2"/>
  <c r="L96" i="2"/>
  <c r="L88" i="2"/>
  <c r="L80" i="2"/>
  <c r="L72" i="2"/>
  <c r="L64" i="2"/>
  <c r="L56" i="2"/>
  <c r="L48" i="2"/>
  <c r="L40" i="2"/>
  <c r="L32" i="2"/>
  <c r="L24" i="2"/>
  <c r="L16" i="2"/>
  <c r="L8" i="2"/>
  <c r="L406" i="2"/>
  <c r="L361" i="2"/>
  <c r="L356" i="2"/>
  <c r="L310" i="2"/>
  <c r="L188" i="2"/>
  <c r="L180" i="2"/>
  <c r="L172" i="2"/>
  <c r="L164" i="2"/>
  <c r="L156" i="2"/>
  <c r="L148" i="2"/>
  <c r="L140" i="2"/>
  <c r="L132" i="2"/>
  <c r="L124" i="2"/>
  <c r="L116" i="2"/>
  <c r="L108" i="2"/>
  <c r="L300" i="2"/>
  <c r="L297" i="2"/>
  <c r="L289" i="2"/>
  <c r="L277" i="2"/>
  <c r="L267" i="2"/>
  <c r="L259" i="2"/>
  <c r="L251" i="2"/>
  <c r="L243" i="2"/>
  <c r="L235" i="2"/>
  <c r="L227" i="2"/>
  <c r="L219" i="2"/>
  <c r="L211" i="2"/>
  <c r="L103" i="2"/>
  <c r="L95" i="2"/>
  <c r="L87" i="2"/>
  <c r="L79" i="2"/>
  <c r="L71" i="2"/>
  <c r="L63" i="2"/>
  <c r="L405" i="2"/>
  <c r="L402" i="2"/>
  <c r="L358" i="2"/>
  <c r="L327" i="2"/>
  <c r="L312" i="2"/>
  <c r="L307" i="2"/>
  <c r="L191" i="2"/>
  <c r="L183" i="2"/>
  <c r="L175" i="2"/>
  <c r="L167" i="2"/>
  <c r="L159" i="2"/>
  <c r="L151" i="2"/>
  <c r="L143" i="2"/>
  <c r="L135" i="2"/>
  <c r="L127" i="2"/>
  <c r="L119" i="2"/>
  <c r="L111" i="2"/>
  <c r="L303" i="2"/>
  <c r="L292" i="2"/>
  <c r="L284" i="2"/>
  <c r="L272" i="2"/>
  <c r="L181" i="2"/>
  <c r="L149" i="2"/>
  <c r="L117" i="2"/>
  <c r="L301" i="2"/>
  <c r="L256" i="2"/>
  <c r="L233" i="2"/>
  <c r="L210" i="2"/>
  <c r="L92" i="2"/>
  <c r="L69" i="2"/>
  <c r="L52" i="2"/>
  <c r="L36" i="2"/>
  <c r="L20" i="2"/>
  <c r="I14" i="7"/>
  <c r="G14" i="8" s="1"/>
  <c r="I7" i="7"/>
  <c r="L401" i="2"/>
  <c r="L371" i="2"/>
  <c r="L341" i="2"/>
  <c r="L193" i="2"/>
  <c r="L186" i="2"/>
  <c r="L154" i="2"/>
  <c r="L122" i="2"/>
  <c r="L306" i="2"/>
  <c r="L287" i="2"/>
  <c r="L281" i="2"/>
  <c r="L275" i="2"/>
  <c r="L250" i="2"/>
  <c r="L232" i="2"/>
  <c r="L209" i="2"/>
  <c r="L86" i="2"/>
  <c r="L68" i="2"/>
  <c r="L47" i="2"/>
  <c r="L31" i="2"/>
  <c r="L15" i="2"/>
  <c r="L173" i="2"/>
  <c r="L141" i="2"/>
  <c r="L109" i="2"/>
  <c r="L249" i="2"/>
  <c r="L226" i="2"/>
  <c r="L208" i="2"/>
  <c r="L85" i="2"/>
  <c r="L62" i="2"/>
  <c r="L46" i="2"/>
  <c r="L30" i="2"/>
  <c r="L14" i="2"/>
  <c r="L398" i="2"/>
  <c r="L383" i="2"/>
  <c r="L368" i="2"/>
  <c r="L329" i="2"/>
  <c r="L309" i="2"/>
  <c r="L178" i="2"/>
  <c r="L146" i="2"/>
  <c r="L114" i="2"/>
  <c r="L266" i="2"/>
  <c r="L248" i="2"/>
  <c r="L225" i="2"/>
  <c r="L102" i="2"/>
  <c r="L84" i="2"/>
  <c r="L61" i="2"/>
  <c r="L45" i="2"/>
  <c r="L29" i="2"/>
  <c r="L13" i="2"/>
  <c r="L397" i="2"/>
  <c r="L348" i="2"/>
  <c r="L165" i="2"/>
  <c r="L133" i="2"/>
  <c r="L298" i="2"/>
  <c r="L265" i="2"/>
  <c r="L242" i="2"/>
  <c r="L224" i="2"/>
  <c r="L101" i="2"/>
  <c r="L78" i="2"/>
  <c r="L60" i="2"/>
  <c r="L44" i="2"/>
  <c r="L28" i="2"/>
  <c r="L12" i="2"/>
  <c r="L197" i="2"/>
  <c r="L170" i="2"/>
  <c r="L138" i="2"/>
  <c r="L106" i="2"/>
  <c r="L264" i="2"/>
  <c r="L241" i="2"/>
  <c r="L218" i="2"/>
  <c r="L100" i="2"/>
  <c r="L77" i="2"/>
  <c r="L55" i="2"/>
  <c r="L39" i="2"/>
  <c r="L23" i="2"/>
  <c r="L7" i="2"/>
  <c r="L394" i="2"/>
  <c r="L365" i="2"/>
  <c r="L355" i="2"/>
  <c r="L336" i="2"/>
  <c r="L326" i="2"/>
  <c r="L189" i="2"/>
  <c r="L157" i="2"/>
  <c r="L125" i="2"/>
  <c r="L290" i="2"/>
  <c r="L278" i="2"/>
  <c r="L258" i="2"/>
  <c r="L240" i="2"/>
  <c r="L217" i="2"/>
  <c r="L94" i="2"/>
  <c r="L76" i="2"/>
  <c r="L54" i="2"/>
  <c r="L38" i="2"/>
  <c r="L22" i="2"/>
  <c r="L5" i="2"/>
  <c r="L257" i="2"/>
  <c r="L6" i="2"/>
  <c r="L195" i="2"/>
  <c r="L234" i="2"/>
  <c r="L295" i="2"/>
  <c r="L216" i="2"/>
  <c r="L353" i="2"/>
  <c r="L130" i="2"/>
  <c r="L93" i="2"/>
  <c r="L21" i="2"/>
  <c r="L70" i="2"/>
  <c r="L53" i="2"/>
  <c r="L324" i="2"/>
  <c r="L162" i="2"/>
  <c r="L37" i="2"/>
  <c r="L314" i="2"/>
  <c r="D385" i="2"/>
  <c r="D373" i="2"/>
  <c r="D367" i="2"/>
  <c r="D361" i="2"/>
  <c r="D344" i="2"/>
  <c r="D335" i="2"/>
  <c r="D332" i="2"/>
  <c r="D326" i="2"/>
  <c r="D323" i="2"/>
  <c r="D309" i="2"/>
  <c r="D200" i="2"/>
  <c r="D192" i="2"/>
  <c r="D405" i="2"/>
  <c r="D401" i="2"/>
  <c r="D397" i="2"/>
  <c r="D393" i="2"/>
  <c r="D389" i="2"/>
  <c r="D380" i="2"/>
  <c r="D356" i="2"/>
  <c r="D353" i="2"/>
  <c r="D350" i="2"/>
  <c r="D347" i="2"/>
  <c r="D341" i="2"/>
  <c r="D338" i="2"/>
  <c r="D329" i="2"/>
  <c r="D318" i="2"/>
  <c r="D315" i="2"/>
  <c r="D312" i="2"/>
  <c r="D203" i="2"/>
  <c r="D195" i="2"/>
  <c r="D383" i="2"/>
  <c r="D377" i="2"/>
  <c r="D371" i="2"/>
  <c r="D368" i="2"/>
  <c r="D365" i="2"/>
  <c r="D359" i="2"/>
  <c r="D324" i="2"/>
  <c r="D321" i="2"/>
  <c r="D406" i="2"/>
  <c r="D402" i="2"/>
  <c r="D398" i="2"/>
  <c r="D394" i="2"/>
  <c r="D390" i="2"/>
  <c r="D386" i="2"/>
  <c r="D374" i="2"/>
  <c r="D381" i="2"/>
  <c r="D379" i="2"/>
  <c r="D363" i="2"/>
  <c r="D348" i="2"/>
  <c r="D346" i="2"/>
  <c r="D336" i="2"/>
  <c r="D334" i="2"/>
  <c r="D319" i="2"/>
  <c r="D193" i="2"/>
  <c r="D188" i="2"/>
  <c r="D180" i="2"/>
  <c r="D172" i="2"/>
  <c r="D164" i="2"/>
  <c r="D156" i="2"/>
  <c r="D148" i="2"/>
  <c r="D140" i="2"/>
  <c r="D132" i="2"/>
  <c r="D124" i="2"/>
  <c r="D116" i="2"/>
  <c r="D108" i="2"/>
  <c r="D300" i="2"/>
  <c r="D297" i="2"/>
  <c r="D289" i="2"/>
  <c r="D277" i="2"/>
  <c r="D378" i="2"/>
  <c r="D358" i="2"/>
  <c r="D316" i="2"/>
  <c r="D191" i="2"/>
  <c r="D183" i="2"/>
  <c r="D175" i="2"/>
  <c r="D167" i="2"/>
  <c r="D159" i="2"/>
  <c r="D151" i="2"/>
  <c r="D143" i="2"/>
  <c r="D135" i="2"/>
  <c r="D127" i="2"/>
  <c r="D119" i="2"/>
  <c r="D111" i="2"/>
  <c r="D303" i="2"/>
  <c r="D292" i="2"/>
  <c r="D284" i="2"/>
  <c r="D272" i="2"/>
  <c r="D404" i="2"/>
  <c r="D382" i="2"/>
  <c r="D360" i="2"/>
  <c r="D345" i="2"/>
  <c r="D343" i="2"/>
  <c r="D333" i="2"/>
  <c r="D331" i="2"/>
  <c r="D314" i="2"/>
  <c r="D201" i="2"/>
  <c r="D199" i="2"/>
  <c r="D197" i="2"/>
  <c r="D186" i="2"/>
  <c r="D178" i="2"/>
  <c r="D170" i="2"/>
  <c r="D162" i="2"/>
  <c r="D154" i="2"/>
  <c r="D146" i="2"/>
  <c r="D138" i="2"/>
  <c r="D130" i="2"/>
  <c r="D122" i="2"/>
  <c r="D114" i="2"/>
  <c r="D106" i="2"/>
  <c r="D306" i="2"/>
  <c r="D295" i="2"/>
  <c r="D287" i="2"/>
  <c r="D281" i="2"/>
  <c r="D275" i="2"/>
  <c r="D403" i="2"/>
  <c r="D400" i="2"/>
  <c r="D370" i="2"/>
  <c r="D362" i="2"/>
  <c r="D357" i="2"/>
  <c r="D355" i="2"/>
  <c r="D311" i="2"/>
  <c r="D189" i="2"/>
  <c r="D181" i="2"/>
  <c r="D173" i="2"/>
  <c r="D165" i="2"/>
  <c r="D157" i="2"/>
  <c r="D149" i="2"/>
  <c r="D141" i="2"/>
  <c r="D133" i="2"/>
  <c r="D125" i="2"/>
  <c r="D117" i="2"/>
  <c r="D109" i="2"/>
  <c r="D301" i="2"/>
  <c r="D298" i="2"/>
  <c r="D290" i="2"/>
  <c r="D278" i="2"/>
  <c r="D399" i="2"/>
  <c r="D396" i="2"/>
  <c r="D352" i="2"/>
  <c r="D340" i="2"/>
  <c r="D330" i="2"/>
  <c r="D328" i="2"/>
  <c r="D313" i="2"/>
  <c r="D308" i="2"/>
  <c r="D205" i="2"/>
  <c r="D184" i="2"/>
  <c r="D176" i="2"/>
  <c r="D168" i="2"/>
  <c r="D160" i="2"/>
  <c r="D152" i="2"/>
  <c r="D144" i="2"/>
  <c r="D136" i="2"/>
  <c r="D128" i="2"/>
  <c r="D120" i="2"/>
  <c r="D112" i="2"/>
  <c r="D304" i="2"/>
  <c r="D293" i="2"/>
  <c r="D285" i="2"/>
  <c r="D282" i="2"/>
  <c r="D273" i="2"/>
  <c r="D395" i="2"/>
  <c r="D392" i="2"/>
  <c r="D384" i="2"/>
  <c r="D372" i="2"/>
  <c r="D369" i="2"/>
  <c r="D364" i="2"/>
  <c r="D354" i="2"/>
  <c r="D342" i="2"/>
  <c r="D325" i="2"/>
  <c r="D310" i="2"/>
  <c r="D198" i="2"/>
  <c r="D196" i="2"/>
  <c r="D194" i="2"/>
  <c r="D187" i="2"/>
  <c r="D179" i="2"/>
  <c r="D171" i="2"/>
  <c r="D163" i="2"/>
  <c r="D155" i="2"/>
  <c r="D147" i="2"/>
  <c r="D139" i="2"/>
  <c r="D131" i="2"/>
  <c r="D123" i="2"/>
  <c r="D115" i="2"/>
  <c r="D107" i="2"/>
  <c r="D296" i="2"/>
  <c r="D288" i="2"/>
  <c r="D279" i="2"/>
  <c r="D276" i="2"/>
  <c r="D375" i="2"/>
  <c r="D204" i="2"/>
  <c r="D169" i="2"/>
  <c r="D137" i="2"/>
  <c r="D283" i="2"/>
  <c r="D265" i="2"/>
  <c r="D257" i="2"/>
  <c r="D249" i="2"/>
  <c r="D241" i="2"/>
  <c r="D233" i="2"/>
  <c r="D225" i="2"/>
  <c r="D217" i="2"/>
  <c r="D209" i="2"/>
  <c r="D101" i="2"/>
  <c r="D93" i="2"/>
  <c r="D85" i="2"/>
  <c r="D77" i="2"/>
  <c r="D69" i="2"/>
  <c r="D61" i="2"/>
  <c r="D53" i="2"/>
  <c r="D45" i="2"/>
  <c r="D37" i="2"/>
  <c r="D29" i="2"/>
  <c r="D21" i="2"/>
  <c r="D13" i="2"/>
  <c r="D5" i="2"/>
  <c r="D388" i="2"/>
  <c r="D174" i="2"/>
  <c r="D142" i="2"/>
  <c r="D110" i="2"/>
  <c r="D264" i="2"/>
  <c r="D256" i="2"/>
  <c r="D248" i="2"/>
  <c r="D240" i="2"/>
  <c r="D232" i="2"/>
  <c r="D224" i="2"/>
  <c r="D216" i="2"/>
  <c r="D208" i="2"/>
  <c r="D100" i="2"/>
  <c r="D92" i="2"/>
  <c r="D84" i="2"/>
  <c r="D76" i="2"/>
  <c r="D68" i="2"/>
  <c r="D60" i="2"/>
  <c r="D52" i="2"/>
  <c r="D44" i="2"/>
  <c r="D36" i="2"/>
  <c r="D28" i="2"/>
  <c r="D20" i="2"/>
  <c r="D12" i="2"/>
  <c r="D270" i="2"/>
  <c r="D262" i="2"/>
  <c r="D246" i="2"/>
  <c r="D238" i="2"/>
  <c r="D222" i="2"/>
  <c r="D98" i="2"/>
  <c r="D74" i="2"/>
  <c r="D58" i="2"/>
  <c r="D34" i="2"/>
  <c r="D10" i="2"/>
  <c r="D387" i="2"/>
  <c r="D351" i="2"/>
  <c r="D322" i="2"/>
  <c r="D202" i="2"/>
  <c r="D161" i="2"/>
  <c r="D129" i="2"/>
  <c r="D294" i="2"/>
  <c r="D263" i="2"/>
  <c r="D255" i="2"/>
  <c r="D247" i="2"/>
  <c r="D239" i="2"/>
  <c r="D231" i="2"/>
  <c r="D223" i="2"/>
  <c r="D215" i="2"/>
  <c r="D207" i="2"/>
  <c r="D99" i="2"/>
  <c r="D91" i="2"/>
  <c r="D83" i="2"/>
  <c r="D75" i="2"/>
  <c r="D67" i="2"/>
  <c r="D59" i="2"/>
  <c r="D51" i="2"/>
  <c r="D43" i="2"/>
  <c r="D35" i="2"/>
  <c r="D27" i="2"/>
  <c r="D19" i="2"/>
  <c r="D11" i="2"/>
  <c r="D254" i="2"/>
  <c r="D230" i="2"/>
  <c r="D206" i="2"/>
  <c r="D90" i="2"/>
  <c r="D82" i="2"/>
  <c r="D66" i="2"/>
  <c r="D50" i="2"/>
  <c r="D42" i="2"/>
  <c r="D26" i="2"/>
  <c r="D349" i="2"/>
  <c r="D320" i="2"/>
  <c r="D166" i="2"/>
  <c r="D134" i="2"/>
  <c r="D299" i="2"/>
  <c r="D214" i="2"/>
  <c r="D18" i="2"/>
  <c r="D339" i="2"/>
  <c r="D185" i="2"/>
  <c r="D153" i="2"/>
  <c r="D121" i="2"/>
  <c r="D305" i="2"/>
  <c r="D286" i="2"/>
  <c r="D280" i="2"/>
  <c r="D274" i="2"/>
  <c r="D269" i="2"/>
  <c r="D261" i="2"/>
  <c r="D253" i="2"/>
  <c r="D245" i="2"/>
  <c r="D237" i="2"/>
  <c r="D229" i="2"/>
  <c r="D221" i="2"/>
  <c r="D213" i="2"/>
  <c r="D105" i="2"/>
  <c r="D97" i="2"/>
  <c r="D89" i="2"/>
  <c r="D81" i="2"/>
  <c r="D73" i="2"/>
  <c r="D65" i="2"/>
  <c r="D57" i="2"/>
  <c r="D49" i="2"/>
  <c r="D41" i="2"/>
  <c r="D33" i="2"/>
  <c r="D25" i="2"/>
  <c r="D17" i="2"/>
  <c r="D9" i="2"/>
  <c r="D56" i="2"/>
  <c r="D16" i="2"/>
  <c r="D366" i="2"/>
  <c r="D337" i="2"/>
  <c r="D327" i="2"/>
  <c r="D190" i="2"/>
  <c r="D158" i="2"/>
  <c r="D126" i="2"/>
  <c r="D291" i="2"/>
  <c r="D268" i="2"/>
  <c r="D260" i="2"/>
  <c r="D252" i="2"/>
  <c r="D244" i="2"/>
  <c r="D236" i="2"/>
  <c r="D228" i="2"/>
  <c r="D220" i="2"/>
  <c r="D212" i="2"/>
  <c r="D104" i="2"/>
  <c r="D96" i="2"/>
  <c r="D88" i="2"/>
  <c r="D80" i="2"/>
  <c r="D72" i="2"/>
  <c r="D64" i="2"/>
  <c r="D48" i="2"/>
  <c r="D40" i="2"/>
  <c r="D32" i="2"/>
  <c r="D24" i="2"/>
  <c r="D8" i="2"/>
  <c r="D317" i="2"/>
  <c r="D307" i="2"/>
  <c r="D177" i="2"/>
  <c r="D145" i="2"/>
  <c r="D113" i="2"/>
  <c r="D267" i="2"/>
  <c r="D259" i="2"/>
  <c r="D251" i="2"/>
  <c r="D243" i="2"/>
  <c r="D235" i="2"/>
  <c r="D227" i="2"/>
  <c r="D219" i="2"/>
  <c r="D211" i="2"/>
  <c r="D103" i="2"/>
  <c r="D95" i="2"/>
  <c r="D87" i="2"/>
  <c r="D79" i="2"/>
  <c r="D71" i="2"/>
  <c r="D63" i="2"/>
  <c r="D55" i="2"/>
  <c r="D47" i="2"/>
  <c r="D39" i="2"/>
  <c r="D31" i="2"/>
  <c r="D23" i="2"/>
  <c r="D15" i="2"/>
  <c r="D7" i="2"/>
  <c r="D391" i="2"/>
  <c r="D150" i="2"/>
  <c r="D210" i="2"/>
  <c r="D46" i="2"/>
  <c r="D376" i="2"/>
  <c r="D302" i="2"/>
  <c r="D266" i="2"/>
  <c r="D102" i="2"/>
  <c r="D38" i="2"/>
  <c r="D258" i="2"/>
  <c r="D94" i="2"/>
  <c r="D30" i="2"/>
  <c r="D22" i="2"/>
  <c r="D242" i="2"/>
  <c r="D78" i="2"/>
  <c r="D182" i="2"/>
  <c r="D250" i="2"/>
  <c r="D86" i="2"/>
  <c r="D14" i="2"/>
  <c r="D62" i="2"/>
  <c r="D54" i="2"/>
  <c r="D226" i="2"/>
  <c r="D118" i="2"/>
  <c r="D234" i="2"/>
  <c r="D70" i="2"/>
  <c r="D6" i="2"/>
  <c r="D271" i="2"/>
  <c r="D218" i="2"/>
  <c r="L16" i="7" l="1"/>
  <c r="L11" i="7"/>
  <c r="M10" i="7"/>
  <c r="N10" i="7" s="1"/>
  <c r="K9" i="8"/>
  <c r="K10" i="8" s="1"/>
  <c r="L9" i="8"/>
  <c r="L10" i="8" s="1"/>
  <c r="M9" i="8"/>
  <c r="M10" i="8" s="1"/>
  <c r="N7" i="8"/>
  <c r="N11" i="8"/>
  <c r="N4" i="8"/>
  <c r="N8" i="8"/>
  <c r="N9" i="8" s="1"/>
  <c r="N10" i="8" s="1"/>
  <c r="O2" i="8"/>
  <c r="P3" i="8"/>
  <c r="O5" i="8"/>
  <c r="O6" i="8" s="1"/>
  <c r="W6" i="5"/>
  <c r="T6" i="5"/>
  <c r="Q6" i="5"/>
  <c r="N6" i="5"/>
  <c r="K6" i="5"/>
  <c r="E6" i="5"/>
  <c r="B6" i="5"/>
  <c r="H6" i="5"/>
  <c r="B10" i="2"/>
  <c r="M12" i="8" l="1"/>
  <c r="M13" i="8" s="1"/>
  <c r="N12" i="8"/>
  <c r="N13" i="8" s="1"/>
  <c r="L12" i="8"/>
  <c r="L13" i="8" s="1"/>
  <c r="K12" i="8"/>
  <c r="K13" i="8" s="1"/>
  <c r="M9" i="7"/>
  <c r="N9" i="7" s="1"/>
  <c r="M8" i="7"/>
  <c r="Q3" i="8"/>
  <c r="P5" i="8"/>
  <c r="P6" i="8" s="1"/>
  <c r="P2" i="8"/>
  <c r="O7" i="8"/>
  <c r="O11" i="8"/>
  <c r="O4" i="8"/>
  <c r="O8" i="8"/>
  <c r="O9" i="8" s="1"/>
  <c r="O10" i="8" s="1"/>
  <c r="C9" i="2"/>
  <c r="C8" i="2"/>
  <c r="C6" i="2"/>
  <c r="C10" i="2"/>
  <c r="C7" i="2"/>
  <c r="C5" i="2"/>
  <c r="C206" i="2"/>
  <c r="C214" i="2"/>
  <c r="C222" i="2"/>
  <c r="C230" i="2"/>
  <c r="C238" i="2"/>
  <c r="C246" i="2"/>
  <c r="C254" i="2"/>
  <c r="C262" i="2"/>
  <c r="C270" i="2"/>
  <c r="C278" i="2"/>
  <c r="C286" i="2"/>
  <c r="C294" i="2"/>
  <c r="C302" i="2"/>
  <c r="C209" i="2"/>
  <c r="C217" i="2"/>
  <c r="C225" i="2"/>
  <c r="C233" i="2"/>
  <c r="C241" i="2"/>
  <c r="C249" i="2"/>
  <c r="C257" i="2"/>
  <c r="C265" i="2"/>
  <c r="C212" i="2"/>
  <c r="C220" i="2"/>
  <c r="C228" i="2"/>
  <c r="C236" i="2"/>
  <c r="C244" i="2"/>
  <c r="C252" i="2"/>
  <c r="C260" i="2"/>
  <c r="C268" i="2"/>
  <c r="C276" i="2"/>
  <c r="C284" i="2"/>
  <c r="C292" i="2"/>
  <c r="C300" i="2"/>
  <c r="C207" i="2"/>
  <c r="C215" i="2"/>
  <c r="C223" i="2"/>
  <c r="C231" i="2"/>
  <c r="C239" i="2"/>
  <c r="C247" i="2"/>
  <c r="C255" i="2"/>
  <c r="C263" i="2"/>
  <c r="C271" i="2"/>
  <c r="C279" i="2"/>
  <c r="C287" i="2"/>
  <c r="C210" i="2"/>
  <c r="C218" i="2"/>
  <c r="C226" i="2"/>
  <c r="C234" i="2"/>
  <c r="C242" i="2"/>
  <c r="C250" i="2"/>
  <c r="C258" i="2"/>
  <c r="C266" i="2"/>
  <c r="C274" i="2"/>
  <c r="C282" i="2"/>
  <c r="C213" i="2"/>
  <c r="C221" i="2"/>
  <c r="C229" i="2"/>
  <c r="C237" i="2"/>
  <c r="C245" i="2"/>
  <c r="C253" i="2"/>
  <c r="C261" i="2"/>
  <c r="C269" i="2"/>
  <c r="C232" i="2"/>
  <c r="C264" i="2"/>
  <c r="C283" i="2"/>
  <c r="C296" i="2"/>
  <c r="C312" i="2"/>
  <c r="C320" i="2"/>
  <c r="C328" i="2"/>
  <c r="C336" i="2"/>
  <c r="C344" i="2"/>
  <c r="C352" i="2"/>
  <c r="C360" i="2"/>
  <c r="C368" i="2"/>
  <c r="C376" i="2"/>
  <c r="C384" i="2"/>
  <c r="C392" i="2"/>
  <c r="C400" i="2"/>
  <c r="C211" i="2"/>
  <c r="C243" i="2"/>
  <c r="C273" i="2"/>
  <c r="C289" i="2"/>
  <c r="C293" i="2"/>
  <c r="C307" i="2"/>
  <c r="C315" i="2"/>
  <c r="C323" i="2"/>
  <c r="C331" i="2"/>
  <c r="C339" i="2"/>
  <c r="C347" i="2"/>
  <c r="C355" i="2"/>
  <c r="C363" i="2"/>
  <c r="C371" i="2"/>
  <c r="C379" i="2"/>
  <c r="C387" i="2"/>
  <c r="C395" i="2"/>
  <c r="C403" i="2"/>
  <c r="C224" i="2"/>
  <c r="C256" i="2"/>
  <c r="C285" i="2"/>
  <c r="C290" i="2"/>
  <c r="C297" i="2"/>
  <c r="C304" i="2"/>
  <c r="C310" i="2"/>
  <c r="C318" i="2"/>
  <c r="C326" i="2"/>
  <c r="C334" i="2"/>
  <c r="C342" i="2"/>
  <c r="C350" i="2"/>
  <c r="C358" i="2"/>
  <c r="C366" i="2"/>
  <c r="C374" i="2"/>
  <c r="C382" i="2"/>
  <c r="C390" i="2"/>
  <c r="C398" i="2"/>
  <c r="C406" i="2"/>
  <c r="C235" i="2"/>
  <c r="C267" i="2"/>
  <c r="C280" i="2"/>
  <c r="C301" i="2"/>
  <c r="C313" i="2"/>
  <c r="C321" i="2"/>
  <c r="C329" i="2"/>
  <c r="C337" i="2"/>
  <c r="C345" i="2"/>
  <c r="C353" i="2"/>
  <c r="C361" i="2"/>
  <c r="C369" i="2"/>
  <c r="C377" i="2"/>
  <c r="C385" i="2"/>
  <c r="C393" i="2"/>
  <c r="C401" i="2"/>
  <c r="C216" i="2"/>
  <c r="C248" i="2"/>
  <c r="C275" i="2"/>
  <c r="C298" i="2"/>
  <c r="C305" i="2"/>
  <c r="C308" i="2"/>
  <c r="C316" i="2"/>
  <c r="C324" i="2"/>
  <c r="C332" i="2"/>
  <c r="C340" i="2"/>
  <c r="C348" i="2"/>
  <c r="C356" i="2"/>
  <c r="C364" i="2"/>
  <c r="C372" i="2"/>
  <c r="C380" i="2"/>
  <c r="C388" i="2"/>
  <c r="C396" i="2"/>
  <c r="C404" i="2"/>
  <c r="C227" i="2"/>
  <c r="C259" i="2"/>
  <c r="C281" i="2"/>
  <c r="C291" i="2"/>
  <c r="C295" i="2"/>
  <c r="C311" i="2"/>
  <c r="C319" i="2"/>
  <c r="C327" i="2"/>
  <c r="C335" i="2"/>
  <c r="C343" i="2"/>
  <c r="C351" i="2"/>
  <c r="C359" i="2"/>
  <c r="C367" i="2"/>
  <c r="C375" i="2"/>
  <c r="C383" i="2"/>
  <c r="C391" i="2"/>
  <c r="C399" i="2"/>
  <c r="C208" i="2"/>
  <c r="C322" i="2"/>
  <c r="C354" i="2"/>
  <c r="C386" i="2"/>
  <c r="C251" i="2"/>
  <c r="C299" i="2"/>
  <c r="C333" i="2"/>
  <c r="C365" i="2"/>
  <c r="C397" i="2"/>
  <c r="C314" i="2"/>
  <c r="C346" i="2"/>
  <c r="C378" i="2"/>
  <c r="C219" i="2"/>
  <c r="C288" i="2"/>
  <c r="C303" i="2"/>
  <c r="C325" i="2"/>
  <c r="C357" i="2"/>
  <c r="C389" i="2"/>
  <c r="C306" i="2"/>
  <c r="C338" i="2"/>
  <c r="C370" i="2"/>
  <c r="C402" i="2"/>
  <c r="C272" i="2"/>
  <c r="C317" i="2"/>
  <c r="C349" i="2"/>
  <c r="C381" i="2"/>
  <c r="C240" i="2"/>
  <c r="C362" i="2"/>
  <c r="C405" i="2"/>
  <c r="C277" i="2"/>
  <c r="C330" i="2"/>
  <c r="C373" i="2"/>
  <c r="C341" i="2"/>
  <c r="C394" i="2"/>
  <c r="C309" i="2"/>
  <c r="T7" i="5"/>
  <c r="K7" i="5"/>
  <c r="H7" i="5"/>
  <c r="W7" i="5"/>
  <c r="E7" i="5"/>
  <c r="Q7" i="5"/>
  <c r="N7" i="5"/>
  <c r="B11" i="2"/>
  <c r="C11" i="2" s="1"/>
  <c r="B7" i="5"/>
  <c r="M6" i="7" l="1"/>
  <c r="N6" i="7" s="1"/>
  <c r="N8" i="7"/>
  <c r="O12" i="8"/>
  <c r="O13" i="8" s="1"/>
  <c r="P4" i="8"/>
  <c r="P8" i="8"/>
  <c r="P9" i="8" s="1"/>
  <c r="P10" i="8" s="1"/>
  <c r="P7" i="8"/>
  <c r="P11" i="8"/>
  <c r="R3" i="8"/>
  <c r="Q2" i="8"/>
  <c r="Q5" i="8"/>
  <c r="Q6" i="8" s="1"/>
  <c r="K11" i="2"/>
  <c r="E11" i="2"/>
  <c r="K341" i="2"/>
  <c r="E341" i="2"/>
  <c r="K349" i="2"/>
  <c r="E349" i="2"/>
  <c r="K357" i="2"/>
  <c r="E357" i="2"/>
  <c r="K397" i="2"/>
  <c r="E397" i="2"/>
  <c r="K208" i="2"/>
  <c r="E208" i="2"/>
  <c r="K343" i="2"/>
  <c r="E343" i="2"/>
  <c r="K259" i="2"/>
  <c r="E259" i="2"/>
  <c r="K356" i="2"/>
  <c r="E356" i="2"/>
  <c r="K298" i="2"/>
  <c r="E298" i="2"/>
  <c r="K369" i="2"/>
  <c r="E369" i="2"/>
  <c r="K301" i="2"/>
  <c r="E301" i="2"/>
  <c r="K374" i="2"/>
  <c r="E374" i="2"/>
  <c r="K310" i="2"/>
  <c r="E310" i="2"/>
  <c r="K403" i="2"/>
  <c r="E403" i="2"/>
  <c r="K339" i="2"/>
  <c r="E339" i="2"/>
  <c r="K243" i="2"/>
  <c r="E243" i="2"/>
  <c r="K352" i="2"/>
  <c r="E352" i="2"/>
  <c r="K264" i="2"/>
  <c r="E264" i="2"/>
  <c r="K221" i="2"/>
  <c r="E221" i="2"/>
  <c r="K234" i="2"/>
  <c r="E234" i="2"/>
  <c r="K255" i="2"/>
  <c r="E255" i="2"/>
  <c r="K292" i="2"/>
  <c r="E292" i="2"/>
  <c r="K228" i="2"/>
  <c r="E228" i="2"/>
  <c r="K225" i="2"/>
  <c r="E225" i="2"/>
  <c r="K262" i="2"/>
  <c r="E262" i="2"/>
  <c r="K394" i="2"/>
  <c r="E394" i="2"/>
  <c r="K314" i="2"/>
  <c r="E314" i="2"/>
  <c r="K305" i="2"/>
  <c r="E305" i="2"/>
  <c r="K373" i="2"/>
  <c r="E373" i="2"/>
  <c r="K325" i="2"/>
  <c r="E325" i="2"/>
  <c r="K399" i="2"/>
  <c r="E399" i="2"/>
  <c r="K227" i="2"/>
  <c r="E227" i="2"/>
  <c r="K275" i="2"/>
  <c r="E275" i="2"/>
  <c r="K280" i="2"/>
  <c r="E280" i="2"/>
  <c r="K395" i="2"/>
  <c r="E395" i="2"/>
  <c r="K211" i="2"/>
  <c r="E211" i="2"/>
  <c r="K232" i="2"/>
  <c r="E232" i="2"/>
  <c r="K226" i="2"/>
  <c r="E226" i="2"/>
  <c r="K247" i="2"/>
  <c r="E247" i="2"/>
  <c r="K220" i="2"/>
  <c r="E220" i="2"/>
  <c r="K217" i="2"/>
  <c r="E217" i="2"/>
  <c r="K254" i="2"/>
  <c r="E254" i="2"/>
  <c r="K381" i="2"/>
  <c r="E381" i="2"/>
  <c r="K322" i="2"/>
  <c r="E322" i="2"/>
  <c r="K281" i="2"/>
  <c r="E281" i="2"/>
  <c r="K377" i="2"/>
  <c r="E377" i="2"/>
  <c r="K317" i="2"/>
  <c r="E317" i="2"/>
  <c r="K365" i="2"/>
  <c r="E365" i="2"/>
  <c r="K335" i="2"/>
  <c r="E335" i="2"/>
  <c r="K348" i="2"/>
  <c r="E348" i="2"/>
  <c r="K361" i="2"/>
  <c r="E361" i="2"/>
  <c r="K366" i="2"/>
  <c r="E366" i="2"/>
  <c r="K304" i="2"/>
  <c r="E304" i="2"/>
  <c r="K331" i="2"/>
  <c r="E331" i="2"/>
  <c r="K344" i="2"/>
  <c r="E344" i="2"/>
  <c r="K213" i="2"/>
  <c r="E213" i="2"/>
  <c r="K284" i="2"/>
  <c r="E284" i="2"/>
  <c r="W8" i="5"/>
  <c r="T8" i="5"/>
  <c r="Q8" i="5"/>
  <c r="N8" i="5"/>
  <c r="K8" i="5"/>
  <c r="E8" i="5"/>
  <c r="B8" i="5"/>
  <c r="H8" i="5"/>
  <c r="B12" i="2"/>
  <c r="K330" i="2"/>
  <c r="J330" i="2" s="1"/>
  <c r="M330" i="2" s="1"/>
  <c r="N330" i="2" s="1"/>
  <c r="E330" i="2"/>
  <c r="K272" i="2"/>
  <c r="E272" i="2"/>
  <c r="K303" i="2"/>
  <c r="E303" i="2"/>
  <c r="K333" i="2"/>
  <c r="E333" i="2"/>
  <c r="K391" i="2"/>
  <c r="J391" i="2" s="1"/>
  <c r="M391" i="2" s="1"/>
  <c r="N391" i="2" s="1"/>
  <c r="E391" i="2"/>
  <c r="K327" i="2"/>
  <c r="E327" i="2"/>
  <c r="K404" i="2"/>
  <c r="E404" i="2"/>
  <c r="K340" i="2"/>
  <c r="E340" i="2"/>
  <c r="K248" i="2"/>
  <c r="E248" i="2"/>
  <c r="K353" i="2"/>
  <c r="E353" i="2"/>
  <c r="K267" i="2"/>
  <c r="E267" i="2"/>
  <c r="K358" i="2"/>
  <c r="E358" i="2"/>
  <c r="K297" i="2"/>
  <c r="J297" i="2" s="1"/>
  <c r="M297" i="2" s="1"/>
  <c r="N297" i="2" s="1"/>
  <c r="E297" i="2"/>
  <c r="K387" i="2"/>
  <c r="E387" i="2"/>
  <c r="K323" i="2"/>
  <c r="E323" i="2"/>
  <c r="K400" i="2"/>
  <c r="E400" i="2"/>
  <c r="K336" i="2"/>
  <c r="J336" i="2" s="1"/>
  <c r="M336" i="2" s="1"/>
  <c r="N336" i="2" s="1"/>
  <c r="E336" i="2"/>
  <c r="K269" i="2"/>
  <c r="E269" i="2"/>
  <c r="K282" i="2"/>
  <c r="E282" i="2"/>
  <c r="K218" i="2"/>
  <c r="E218" i="2"/>
  <c r="K239" i="2"/>
  <c r="J239" i="2" s="1"/>
  <c r="M239" i="2" s="1"/>
  <c r="N239" i="2" s="1"/>
  <c r="E239" i="2"/>
  <c r="K276" i="2"/>
  <c r="E276" i="2"/>
  <c r="K212" i="2"/>
  <c r="E212" i="2"/>
  <c r="K209" i="2"/>
  <c r="E209" i="2"/>
  <c r="K246" i="2"/>
  <c r="J246" i="2" s="1"/>
  <c r="M246" i="2" s="1"/>
  <c r="N246" i="2" s="1"/>
  <c r="E246" i="2"/>
  <c r="K277" i="2"/>
  <c r="E277" i="2"/>
  <c r="K402" i="2"/>
  <c r="E402" i="2"/>
  <c r="K288" i="2"/>
  <c r="E288" i="2"/>
  <c r="K299" i="2"/>
  <c r="J299" i="2" s="1"/>
  <c r="M299" i="2" s="1"/>
  <c r="N299" i="2" s="1"/>
  <c r="E299" i="2"/>
  <c r="K383" i="2"/>
  <c r="E383" i="2"/>
  <c r="K319" i="2"/>
  <c r="E319" i="2"/>
  <c r="K396" i="2"/>
  <c r="E396" i="2"/>
  <c r="K332" i="2"/>
  <c r="J332" i="2" s="1"/>
  <c r="M332" i="2" s="1"/>
  <c r="N332" i="2" s="1"/>
  <c r="E332" i="2"/>
  <c r="K216" i="2"/>
  <c r="E216" i="2"/>
  <c r="K345" i="2"/>
  <c r="E345" i="2"/>
  <c r="K235" i="2"/>
  <c r="E235" i="2"/>
  <c r="K350" i="2"/>
  <c r="J350" i="2" s="1"/>
  <c r="M350" i="2" s="1"/>
  <c r="N350" i="2" s="1"/>
  <c r="E350" i="2"/>
  <c r="K290" i="2"/>
  <c r="E290" i="2"/>
  <c r="K379" i="2"/>
  <c r="E379" i="2"/>
  <c r="K315" i="2"/>
  <c r="E315" i="2"/>
  <c r="K392" i="2"/>
  <c r="E392" i="2"/>
  <c r="K328" i="2"/>
  <c r="E328" i="2"/>
  <c r="K261" i="2"/>
  <c r="E261" i="2"/>
  <c r="K274" i="2"/>
  <c r="E274" i="2"/>
  <c r="K210" i="2"/>
  <c r="J210" i="2" s="1"/>
  <c r="M210" i="2" s="1"/>
  <c r="N210" i="2" s="1"/>
  <c r="E210" i="2"/>
  <c r="K231" i="2"/>
  <c r="E231" i="2"/>
  <c r="K268" i="2"/>
  <c r="E268" i="2"/>
  <c r="K265" i="2"/>
  <c r="E265" i="2"/>
  <c r="K302" i="2"/>
  <c r="J302" i="2" s="1"/>
  <c r="M302" i="2" s="1"/>
  <c r="N302" i="2" s="1"/>
  <c r="E302" i="2"/>
  <c r="K238" i="2"/>
  <c r="E238" i="2"/>
  <c r="K6" i="2"/>
  <c r="E6" i="2"/>
  <c r="K405" i="2"/>
  <c r="E405" i="2"/>
  <c r="K370" i="2"/>
  <c r="J370" i="2" s="1"/>
  <c r="M370" i="2" s="1"/>
  <c r="N370" i="2" s="1"/>
  <c r="E370" i="2"/>
  <c r="K219" i="2"/>
  <c r="E219" i="2"/>
  <c r="K251" i="2"/>
  <c r="E251" i="2"/>
  <c r="K375" i="2"/>
  <c r="E375" i="2"/>
  <c r="K311" i="2"/>
  <c r="J311" i="2" s="1"/>
  <c r="M311" i="2" s="1"/>
  <c r="N311" i="2" s="1"/>
  <c r="E311" i="2"/>
  <c r="K388" i="2"/>
  <c r="E388" i="2"/>
  <c r="K324" i="2"/>
  <c r="E324" i="2"/>
  <c r="K401" i="2"/>
  <c r="E401" i="2"/>
  <c r="K337" i="2"/>
  <c r="J337" i="2" s="1"/>
  <c r="M337" i="2" s="1"/>
  <c r="N337" i="2" s="1"/>
  <c r="E337" i="2"/>
  <c r="K406" i="2"/>
  <c r="E406" i="2"/>
  <c r="K342" i="2"/>
  <c r="E342" i="2"/>
  <c r="K285" i="2"/>
  <c r="E285" i="2"/>
  <c r="K371" i="2"/>
  <c r="J371" i="2" s="1"/>
  <c r="M371" i="2" s="1"/>
  <c r="N371" i="2" s="1"/>
  <c r="E371" i="2"/>
  <c r="K307" i="2"/>
  <c r="E307" i="2"/>
  <c r="K384" i="2"/>
  <c r="E384" i="2"/>
  <c r="K320" i="2"/>
  <c r="E320" i="2"/>
  <c r="K253" i="2"/>
  <c r="J253" i="2" s="1"/>
  <c r="M253" i="2" s="1"/>
  <c r="N253" i="2" s="1"/>
  <c r="E253" i="2"/>
  <c r="K266" i="2"/>
  <c r="E266" i="2"/>
  <c r="K287" i="2"/>
  <c r="E287" i="2"/>
  <c r="K223" i="2"/>
  <c r="E223" i="2"/>
  <c r="K260" i="2"/>
  <c r="J260" i="2" s="1"/>
  <c r="M260" i="2" s="1"/>
  <c r="N260" i="2" s="1"/>
  <c r="E260" i="2"/>
  <c r="K257" i="2"/>
  <c r="E257" i="2"/>
  <c r="K294" i="2"/>
  <c r="E294" i="2"/>
  <c r="K230" i="2"/>
  <c r="E230" i="2"/>
  <c r="K5" i="2"/>
  <c r="J5" i="2" s="1"/>
  <c r="E5" i="2"/>
  <c r="K362" i="2"/>
  <c r="E362" i="2"/>
  <c r="K338" i="2"/>
  <c r="E338" i="2"/>
  <c r="K378" i="2"/>
  <c r="E378" i="2"/>
  <c r="K386" i="2"/>
  <c r="E386" i="2"/>
  <c r="K367" i="2"/>
  <c r="E367" i="2"/>
  <c r="K295" i="2"/>
  <c r="E295" i="2"/>
  <c r="K380" i="2"/>
  <c r="E380" i="2"/>
  <c r="K316" i="2"/>
  <c r="E316" i="2"/>
  <c r="K393" i="2"/>
  <c r="E393" i="2"/>
  <c r="K329" i="2"/>
  <c r="E329" i="2"/>
  <c r="K398" i="2"/>
  <c r="E398" i="2"/>
  <c r="K334" i="2"/>
  <c r="E334" i="2"/>
  <c r="K256" i="2"/>
  <c r="E256" i="2"/>
  <c r="K363" i="2"/>
  <c r="E363" i="2"/>
  <c r="K293" i="2"/>
  <c r="E293" i="2"/>
  <c r="K376" i="2"/>
  <c r="E376" i="2"/>
  <c r="K312" i="2"/>
  <c r="E312" i="2"/>
  <c r="K245" i="2"/>
  <c r="E245" i="2"/>
  <c r="K258" i="2"/>
  <c r="E258" i="2"/>
  <c r="K279" i="2"/>
  <c r="E279" i="2"/>
  <c r="K215" i="2"/>
  <c r="E215" i="2"/>
  <c r="K252" i="2"/>
  <c r="E252" i="2"/>
  <c r="K249" i="2"/>
  <c r="E249" i="2"/>
  <c r="K286" i="2"/>
  <c r="E286" i="2"/>
  <c r="K222" i="2"/>
  <c r="E222" i="2"/>
  <c r="K7" i="2"/>
  <c r="E7" i="2"/>
  <c r="K309" i="2"/>
  <c r="E309" i="2"/>
  <c r="K240" i="2"/>
  <c r="E240" i="2"/>
  <c r="K306" i="2"/>
  <c r="E306" i="2"/>
  <c r="K346" i="2"/>
  <c r="E346" i="2"/>
  <c r="K354" i="2"/>
  <c r="E354" i="2"/>
  <c r="K359" i="2"/>
  <c r="E359" i="2"/>
  <c r="K291" i="2"/>
  <c r="E291" i="2"/>
  <c r="K372" i="2"/>
  <c r="E372" i="2"/>
  <c r="K308" i="2"/>
  <c r="E308" i="2"/>
  <c r="K385" i="2"/>
  <c r="E385" i="2"/>
  <c r="K321" i="2"/>
  <c r="E321" i="2"/>
  <c r="K390" i="2"/>
  <c r="E390" i="2"/>
  <c r="K326" i="2"/>
  <c r="E326" i="2"/>
  <c r="K224" i="2"/>
  <c r="E224" i="2"/>
  <c r="K355" i="2"/>
  <c r="E355" i="2"/>
  <c r="K289" i="2"/>
  <c r="E289" i="2"/>
  <c r="K368" i="2"/>
  <c r="E368" i="2"/>
  <c r="K296" i="2"/>
  <c r="E296" i="2"/>
  <c r="K237" i="2"/>
  <c r="E237" i="2"/>
  <c r="K250" i="2"/>
  <c r="E250" i="2"/>
  <c r="K271" i="2"/>
  <c r="E271" i="2"/>
  <c r="K207" i="2"/>
  <c r="E207" i="2"/>
  <c r="K244" i="2"/>
  <c r="E244" i="2"/>
  <c r="K241" i="2"/>
  <c r="E241" i="2"/>
  <c r="K278" i="2"/>
  <c r="E278" i="2"/>
  <c r="K214" i="2"/>
  <c r="E214" i="2"/>
  <c r="K8" i="2"/>
  <c r="E8" i="2"/>
  <c r="K389" i="2"/>
  <c r="E389" i="2"/>
  <c r="K351" i="2"/>
  <c r="E351" i="2"/>
  <c r="K364" i="2"/>
  <c r="E364" i="2"/>
  <c r="K313" i="2"/>
  <c r="E313" i="2"/>
  <c r="K382" i="2"/>
  <c r="E382" i="2"/>
  <c r="K318" i="2"/>
  <c r="E318" i="2"/>
  <c r="K347" i="2"/>
  <c r="E347" i="2"/>
  <c r="K273" i="2"/>
  <c r="E273" i="2"/>
  <c r="K360" i="2"/>
  <c r="E360" i="2"/>
  <c r="K283" i="2"/>
  <c r="E283" i="2"/>
  <c r="K229" i="2"/>
  <c r="E229" i="2"/>
  <c r="K242" i="2"/>
  <c r="E242" i="2"/>
  <c r="K263" i="2"/>
  <c r="E263" i="2"/>
  <c r="K300" i="2"/>
  <c r="E300" i="2"/>
  <c r="K236" i="2"/>
  <c r="E236" i="2"/>
  <c r="K233" i="2"/>
  <c r="E233" i="2"/>
  <c r="K270" i="2"/>
  <c r="E270" i="2"/>
  <c r="K206" i="2"/>
  <c r="E206" i="2"/>
  <c r="K10" i="2"/>
  <c r="E10" i="2"/>
  <c r="K9" i="2"/>
  <c r="E9" i="2"/>
  <c r="J206" i="2" l="1"/>
  <c r="M206" i="2" s="1"/>
  <c r="N206" i="2" s="1"/>
  <c r="J284" i="2"/>
  <c r="M284" i="2" s="1"/>
  <c r="N284" i="2" s="1"/>
  <c r="J304" i="2"/>
  <c r="M304" i="2" s="1"/>
  <c r="N304" i="2" s="1"/>
  <c r="J335" i="2"/>
  <c r="M335" i="2" s="1"/>
  <c r="N335" i="2" s="1"/>
  <c r="J217" i="2"/>
  <c r="M217" i="2" s="1"/>
  <c r="N217" i="2" s="1"/>
  <c r="J232" i="2"/>
  <c r="M232" i="2" s="1"/>
  <c r="N232" i="2" s="1"/>
  <c r="J275" i="2"/>
  <c r="M275" i="2" s="1"/>
  <c r="N275" i="2" s="1"/>
  <c r="J373" i="2"/>
  <c r="M373" i="2" s="1"/>
  <c r="N373" i="2" s="1"/>
  <c r="J262" i="2"/>
  <c r="M262" i="2" s="1"/>
  <c r="N262" i="2" s="1"/>
  <c r="J255" i="2"/>
  <c r="M255" i="2" s="1"/>
  <c r="N255" i="2" s="1"/>
  <c r="J352" i="2"/>
  <c r="M352" i="2" s="1"/>
  <c r="N352" i="2" s="1"/>
  <c r="J310" i="2"/>
  <c r="M310" i="2" s="1"/>
  <c r="N310" i="2" s="1"/>
  <c r="J298" i="2"/>
  <c r="M298" i="2" s="1"/>
  <c r="N298" i="2" s="1"/>
  <c r="J208" i="2"/>
  <c r="M208" i="2" s="1"/>
  <c r="N208" i="2" s="1"/>
  <c r="J341" i="2"/>
  <c r="M341" i="2" s="1"/>
  <c r="N341" i="2" s="1"/>
  <c r="J300" i="2"/>
  <c r="M300" i="2" s="1"/>
  <c r="N300" i="2" s="1"/>
  <c r="J283" i="2"/>
  <c r="M283" i="2" s="1"/>
  <c r="N283" i="2" s="1"/>
  <c r="J292" i="2"/>
  <c r="M292" i="2" s="1"/>
  <c r="N292" i="2" s="1"/>
  <c r="J264" i="2"/>
  <c r="M264" i="2" s="1"/>
  <c r="N264" i="2" s="1"/>
  <c r="J349" i="2"/>
  <c r="M349" i="2" s="1"/>
  <c r="N349" i="2" s="1"/>
  <c r="J318" i="2"/>
  <c r="M318" i="2" s="1"/>
  <c r="N318" i="2" s="1"/>
  <c r="J271" i="2"/>
  <c r="M271" i="2" s="1"/>
  <c r="N271" i="2" s="1"/>
  <c r="J368" i="2"/>
  <c r="M368" i="2" s="1"/>
  <c r="N368" i="2" s="1"/>
  <c r="J326" i="2"/>
  <c r="M326" i="2" s="1"/>
  <c r="N326" i="2" s="1"/>
  <c r="J308" i="2"/>
  <c r="M308" i="2" s="1"/>
  <c r="N308" i="2" s="1"/>
  <c r="J354" i="2"/>
  <c r="M354" i="2" s="1"/>
  <c r="N354" i="2" s="1"/>
  <c r="J309" i="2"/>
  <c r="M309" i="2" s="1"/>
  <c r="N309" i="2" s="1"/>
  <c r="J249" i="2"/>
  <c r="M249" i="2" s="1"/>
  <c r="N249" i="2" s="1"/>
  <c r="J258" i="2"/>
  <c r="M258" i="2" s="1"/>
  <c r="N258" i="2" s="1"/>
  <c r="J293" i="2"/>
  <c r="M293" i="2" s="1"/>
  <c r="N293" i="2" s="1"/>
  <c r="J380" i="2"/>
  <c r="M380" i="2" s="1"/>
  <c r="N380" i="2" s="1"/>
  <c r="J230" i="2"/>
  <c r="M230" i="2" s="1"/>
  <c r="N230" i="2" s="1"/>
  <c r="J223" i="2"/>
  <c r="M223" i="2" s="1"/>
  <c r="N223" i="2" s="1"/>
  <c r="J320" i="2"/>
  <c r="M320" i="2" s="1"/>
  <c r="N320" i="2" s="1"/>
  <c r="J285" i="2"/>
  <c r="M285" i="2" s="1"/>
  <c r="N285" i="2" s="1"/>
  <c r="J265" i="2"/>
  <c r="M265" i="2" s="1"/>
  <c r="N265" i="2" s="1"/>
  <c r="J274" i="2"/>
  <c r="M274" i="2" s="1"/>
  <c r="N274" i="2" s="1"/>
  <c r="J315" i="2"/>
  <c r="M315" i="2" s="1"/>
  <c r="N315" i="2" s="1"/>
  <c r="J235" i="2"/>
  <c r="M235" i="2" s="1"/>
  <c r="N235" i="2" s="1"/>
  <c r="J288" i="2"/>
  <c r="M288" i="2" s="1"/>
  <c r="N288" i="2" s="1"/>
  <c r="J209" i="2"/>
  <c r="M209" i="2" s="1"/>
  <c r="N209" i="2" s="1"/>
  <c r="J218" i="2"/>
  <c r="M218" i="2" s="1"/>
  <c r="N218" i="2" s="1"/>
  <c r="J358" i="2"/>
  <c r="M358" i="2" s="1"/>
  <c r="N358" i="2" s="1"/>
  <c r="J340" i="2"/>
  <c r="M340" i="2" s="1"/>
  <c r="N340" i="2" s="1"/>
  <c r="J333" i="2"/>
  <c r="M333" i="2" s="1"/>
  <c r="N333" i="2" s="1"/>
  <c r="J270" i="2"/>
  <c r="M270" i="2" s="1"/>
  <c r="N270" i="2" s="1"/>
  <c r="J263" i="2"/>
  <c r="M263" i="2" s="1"/>
  <c r="N263" i="2" s="1"/>
  <c r="J360" i="2"/>
  <c r="M360" i="2" s="1"/>
  <c r="N360" i="2" s="1"/>
  <c r="J382" i="2"/>
  <c r="M382" i="2" s="1"/>
  <c r="N382" i="2" s="1"/>
  <c r="J241" i="2"/>
  <c r="M241" i="2" s="1"/>
  <c r="N241" i="2" s="1"/>
  <c r="J289" i="2"/>
  <c r="M289" i="2" s="1"/>
  <c r="N289" i="2" s="1"/>
  <c r="J372" i="2"/>
  <c r="M372" i="2" s="1"/>
  <c r="N372" i="2" s="1"/>
  <c r="J346" i="2"/>
  <c r="M346" i="2" s="1"/>
  <c r="N346" i="2" s="1"/>
  <c r="J252" i="2"/>
  <c r="M252" i="2" s="1"/>
  <c r="N252" i="2" s="1"/>
  <c r="J245" i="2"/>
  <c r="M245" i="2" s="1"/>
  <c r="N245" i="2" s="1"/>
  <c r="J363" i="2"/>
  <c r="M363" i="2" s="1"/>
  <c r="N363" i="2" s="1"/>
  <c r="J295" i="2"/>
  <c r="M295" i="2" s="1"/>
  <c r="N295" i="2" s="1"/>
  <c r="J338" i="2"/>
  <c r="M338" i="2" s="1"/>
  <c r="N338" i="2" s="1"/>
  <c r="J213" i="2"/>
  <c r="M213" i="2" s="1"/>
  <c r="N213" i="2" s="1"/>
  <c r="J366" i="2"/>
  <c r="M366" i="2" s="1"/>
  <c r="N366" i="2" s="1"/>
  <c r="J365" i="2"/>
  <c r="M365" i="2" s="1"/>
  <c r="N365" i="2" s="1"/>
  <c r="J322" i="2"/>
  <c r="M322" i="2" s="1"/>
  <c r="N322" i="2" s="1"/>
  <c r="J220" i="2"/>
  <c r="M220" i="2" s="1"/>
  <c r="N220" i="2" s="1"/>
  <c r="J211" i="2"/>
  <c r="M211" i="2" s="1"/>
  <c r="N211" i="2" s="1"/>
  <c r="J227" i="2"/>
  <c r="M227" i="2" s="1"/>
  <c r="N227" i="2" s="1"/>
  <c r="J305" i="2"/>
  <c r="M305" i="2" s="1"/>
  <c r="N305" i="2" s="1"/>
  <c r="J225" i="2"/>
  <c r="M225" i="2" s="1"/>
  <c r="N225" i="2" s="1"/>
  <c r="J234" i="2"/>
  <c r="M234" i="2" s="1"/>
  <c r="N234" i="2" s="1"/>
  <c r="J243" i="2"/>
  <c r="M243" i="2" s="1"/>
  <c r="N243" i="2" s="1"/>
  <c r="J356" i="2"/>
  <c r="M356" i="2" s="1"/>
  <c r="N356" i="2" s="1"/>
  <c r="J344" i="2"/>
  <c r="M344" i="2" s="1"/>
  <c r="N344" i="2" s="1"/>
  <c r="J361" i="2"/>
  <c r="M361" i="2" s="1"/>
  <c r="N361" i="2" s="1"/>
  <c r="J317" i="2"/>
  <c r="M317" i="2" s="1"/>
  <c r="N317" i="2" s="1"/>
  <c r="J381" i="2"/>
  <c r="M381" i="2" s="1"/>
  <c r="N381" i="2" s="1"/>
  <c r="J247" i="2"/>
  <c r="M247" i="2" s="1"/>
  <c r="N247" i="2" s="1"/>
  <c r="R5" i="8"/>
  <c r="R6" i="8" s="1"/>
  <c r="S3" i="8"/>
  <c r="R2" i="8"/>
  <c r="Q4" i="8"/>
  <c r="Q8" i="8"/>
  <c r="Q9" i="8" s="1"/>
  <c r="Q10" i="8" s="1"/>
  <c r="Q7" i="8"/>
  <c r="Q11" i="8"/>
  <c r="P12" i="8"/>
  <c r="P13" i="8" s="1"/>
  <c r="F331" i="2"/>
  <c r="H331" i="2" s="1"/>
  <c r="G331" i="2" s="1"/>
  <c r="F348" i="2"/>
  <c r="H348" i="2" s="1"/>
  <c r="G348" i="2" s="1"/>
  <c r="F377" i="2"/>
  <c r="H377" i="2" s="1"/>
  <c r="G377" i="2" s="1"/>
  <c r="J254" i="2"/>
  <c r="M254" i="2" s="1"/>
  <c r="N254" i="2" s="1"/>
  <c r="F254" i="2"/>
  <c r="H254" i="2" s="1"/>
  <c r="G254" i="2" s="1"/>
  <c r="J226" i="2"/>
  <c r="M226" i="2" s="1"/>
  <c r="N226" i="2" s="1"/>
  <c r="F226" i="2"/>
  <c r="H226" i="2" s="1"/>
  <c r="G226" i="2" s="1"/>
  <c r="F280" i="2"/>
  <c r="H280" i="2" s="1"/>
  <c r="G280" i="2" s="1"/>
  <c r="F325" i="2"/>
  <c r="H325" i="2" s="1"/>
  <c r="G325" i="2" s="1"/>
  <c r="J394" i="2"/>
  <c r="M394" i="2" s="1"/>
  <c r="N394" i="2" s="1"/>
  <c r="F394" i="2"/>
  <c r="H394" i="2" s="1"/>
  <c r="G394" i="2" s="1"/>
  <c r="F228" i="2"/>
  <c r="H228" i="2" s="1"/>
  <c r="G228" i="2" s="1"/>
  <c r="F221" i="2"/>
  <c r="H221" i="2" s="1"/>
  <c r="G221" i="2" s="1"/>
  <c r="J339" i="2"/>
  <c r="M339" i="2" s="1"/>
  <c r="N339" i="2" s="1"/>
  <c r="F339" i="2"/>
  <c r="H339" i="2" s="1"/>
  <c r="G339" i="2" s="1"/>
  <c r="F301" i="2"/>
  <c r="H301" i="2" s="1"/>
  <c r="G301" i="2" s="1"/>
  <c r="F259" i="2"/>
  <c r="H259" i="2" s="1"/>
  <c r="G259" i="2" s="1"/>
  <c r="F357" i="2"/>
  <c r="H357" i="2" s="1"/>
  <c r="G357" i="2" s="1"/>
  <c r="F270" i="2"/>
  <c r="H270" i="2" s="1"/>
  <c r="G270" i="2" s="1"/>
  <c r="F263" i="2"/>
  <c r="H263" i="2" s="1"/>
  <c r="G263" i="2" s="1"/>
  <c r="F360" i="2"/>
  <c r="H360" i="2" s="1"/>
  <c r="G360" i="2" s="1"/>
  <c r="F382" i="2"/>
  <c r="H382" i="2" s="1"/>
  <c r="G382" i="2" s="1"/>
  <c r="J389" i="2"/>
  <c r="M389" i="2" s="1"/>
  <c r="N389" i="2" s="1"/>
  <c r="F389" i="2"/>
  <c r="H389" i="2" s="1"/>
  <c r="G389" i="2" s="1"/>
  <c r="F241" i="2"/>
  <c r="H241" i="2" s="1"/>
  <c r="G241" i="2" s="1"/>
  <c r="J250" i="2"/>
  <c r="M250" i="2" s="1"/>
  <c r="N250" i="2" s="1"/>
  <c r="F250" i="2"/>
  <c r="H250" i="2" s="1"/>
  <c r="G250" i="2" s="1"/>
  <c r="F289" i="2"/>
  <c r="H289" i="2" s="1"/>
  <c r="G289" i="2" s="1"/>
  <c r="J390" i="2"/>
  <c r="M390" i="2" s="1"/>
  <c r="N390" i="2" s="1"/>
  <c r="F390" i="2"/>
  <c r="H390" i="2" s="1"/>
  <c r="G390" i="2" s="1"/>
  <c r="F372" i="2"/>
  <c r="H372" i="2" s="1"/>
  <c r="G372" i="2" s="1"/>
  <c r="F346" i="2"/>
  <c r="H346" i="2" s="1"/>
  <c r="G346" i="2" s="1"/>
  <c r="F7" i="2"/>
  <c r="H7" i="2" s="1"/>
  <c r="G7" i="2" s="1"/>
  <c r="F252" i="2"/>
  <c r="H252" i="2" s="1"/>
  <c r="G252" i="2" s="1"/>
  <c r="F245" i="2"/>
  <c r="H245" i="2" s="1"/>
  <c r="G245" i="2" s="1"/>
  <c r="F363" i="2"/>
  <c r="H363" i="2" s="1"/>
  <c r="G363" i="2" s="1"/>
  <c r="J329" i="2"/>
  <c r="M329" i="2" s="1"/>
  <c r="N329" i="2" s="1"/>
  <c r="F329" i="2"/>
  <c r="H329" i="2" s="1"/>
  <c r="G329" i="2" s="1"/>
  <c r="F295" i="2"/>
  <c r="H295" i="2" s="1"/>
  <c r="G295" i="2" s="1"/>
  <c r="F338" i="2"/>
  <c r="H338" i="2" s="1"/>
  <c r="G338" i="2" s="1"/>
  <c r="F230" i="2"/>
  <c r="H230" i="2" s="1"/>
  <c r="G230" i="2" s="1"/>
  <c r="F223" i="2"/>
  <c r="H223" i="2" s="1"/>
  <c r="G223" i="2" s="1"/>
  <c r="O320" i="2"/>
  <c r="F320" i="2"/>
  <c r="H320" i="2" s="1"/>
  <c r="G320" i="2" s="1"/>
  <c r="O285" i="2"/>
  <c r="F285" i="2"/>
  <c r="H285" i="2" s="1"/>
  <c r="G285" i="2" s="1"/>
  <c r="J401" i="2"/>
  <c r="M401" i="2" s="1"/>
  <c r="N401" i="2" s="1"/>
  <c r="F401" i="2"/>
  <c r="H401" i="2" s="1"/>
  <c r="G401" i="2" s="1"/>
  <c r="J375" i="2"/>
  <c r="M375" i="2" s="1"/>
  <c r="N375" i="2" s="1"/>
  <c r="F375" i="2"/>
  <c r="H375" i="2" s="1"/>
  <c r="G375" i="2" s="1"/>
  <c r="J405" i="2"/>
  <c r="M405" i="2" s="1"/>
  <c r="N405" i="2" s="1"/>
  <c r="F405" i="2"/>
  <c r="H405" i="2" s="1"/>
  <c r="G405" i="2" s="1"/>
  <c r="O265" i="2"/>
  <c r="F265" i="2"/>
  <c r="H265" i="2" s="1"/>
  <c r="G265" i="2" s="1"/>
  <c r="F274" i="2"/>
  <c r="H274" i="2" s="1"/>
  <c r="G274" i="2" s="1"/>
  <c r="F315" i="2"/>
  <c r="H315" i="2" s="1"/>
  <c r="G315" i="2" s="1"/>
  <c r="F235" i="2"/>
  <c r="H235" i="2" s="1"/>
  <c r="G235" i="2" s="1"/>
  <c r="J396" i="2"/>
  <c r="M396" i="2" s="1"/>
  <c r="N396" i="2" s="1"/>
  <c r="F396" i="2"/>
  <c r="H396" i="2" s="1"/>
  <c r="G396" i="2" s="1"/>
  <c r="F288" i="2"/>
  <c r="H288" i="2" s="1"/>
  <c r="G288" i="2" s="1"/>
  <c r="O209" i="2"/>
  <c r="F209" i="2"/>
  <c r="H209" i="2" s="1"/>
  <c r="G209" i="2" s="1"/>
  <c r="O218" i="2"/>
  <c r="F218" i="2"/>
  <c r="H218" i="2" s="1"/>
  <c r="G218" i="2" s="1"/>
  <c r="J400" i="2"/>
  <c r="M400" i="2" s="1"/>
  <c r="N400" i="2" s="1"/>
  <c r="F400" i="2"/>
  <c r="H400" i="2" s="1"/>
  <c r="G400" i="2" s="1"/>
  <c r="O358" i="2"/>
  <c r="F358" i="2"/>
  <c r="H358" i="2" s="1"/>
  <c r="G358" i="2" s="1"/>
  <c r="F340" i="2"/>
  <c r="H340" i="2" s="1"/>
  <c r="G340" i="2" s="1"/>
  <c r="F333" i="2"/>
  <c r="H333" i="2" s="1"/>
  <c r="G333" i="2" s="1"/>
  <c r="W9" i="5"/>
  <c r="T9" i="5"/>
  <c r="K9" i="5"/>
  <c r="H9" i="5"/>
  <c r="Q9" i="5"/>
  <c r="E9" i="5"/>
  <c r="B9" i="5"/>
  <c r="N9" i="5"/>
  <c r="B13" i="2"/>
  <c r="C12" i="2"/>
  <c r="J331" i="2"/>
  <c r="M331" i="2" s="1"/>
  <c r="N331" i="2" s="1"/>
  <c r="J348" i="2"/>
  <c r="M348" i="2" s="1"/>
  <c r="N348" i="2" s="1"/>
  <c r="J377" i="2"/>
  <c r="M377" i="2" s="1"/>
  <c r="N377" i="2" s="1"/>
  <c r="J280" i="2"/>
  <c r="M280" i="2" s="1"/>
  <c r="N280" i="2" s="1"/>
  <c r="J325" i="2"/>
  <c r="M325" i="2" s="1"/>
  <c r="N325" i="2" s="1"/>
  <c r="J228" i="2"/>
  <c r="M228" i="2" s="1"/>
  <c r="N228" i="2" s="1"/>
  <c r="J221" i="2"/>
  <c r="M221" i="2" s="1"/>
  <c r="N221" i="2" s="1"/>
  <c r="J301" i="2"/>
  <c r="M301" i="2" s="1"/>
  <c r="N301" i="2" s="1"/>
  <c r="J259" i="2"/>
  <c r="M259" i="2" s="1"/>
  <c r="N259" i="2" s="1"/>
  <c r="J357" i="2"/>
  <c r="M357" i="2" s="1"/>
  <c r="N357" i="2" s="1"/>
  <c r="O284" i="2"/>
  <c r="F284" i="2"/>
  <c r="H284" i="2" s="1"/>
  <c r="G284" i="2" s="1"/>
  <c r="O304" i="2"/>
  <c r="F304" i="2"/>
  <c r="H304" i="2" s="1"/>
  <c r="G304" i="2" s="1"/>
  <c r="O335" i="2"/>
  <c r="F335" i="2"/>
  <c r="H335" i="2" s="1"/>
  <c r="G335" i="2" s="1"/>
  <c r="J281" i="2"/>
  <c r="M281" i="2" s="1"/>
  <c r="N281" i="2" s="1"/>
  <c r="F281" i="2"/>
  <c r="H281" i="2" s="1"/>
  <c r="G281" i="2" s="1"/>
  <c r="O217" i="2"/>
  <c r="F217" i="2"/>
  <c r="H217" i="2" s="1"/>
  <c r="G217" i="2" s="1"/>
  <c r="F232" i="2"/>
  <c r="H232" i="2" s="1"/>
  <c r="G232" i="2" s="1"/>
  <c r="F275" i="2"/>
  <c r="H275" i="2" s="1"/>
  <c r="G275" i="2" s="1"/>
  <c r="F373" i="2"/>
  <c r="H373" i="2" s="1"/>
  <c r="G373" i="2" s="1"/>
  <c r="F292" i="2"/>
  <c r="H292" i="2" s="1"/>
  <c r="G292" i="2" s="1"/>
  <c r="O264" i="2"/>
  <c r="F264" i="2"/>
  <c r="H264" i="2" s="1"/>
  <c r="G264" i="2" s="1"/>
  <c r="J403" i="2"/>
  <c r="M403" i="2" s="1"/>
  <c r="N403" i="2" s="1"/>
  <c r="F403" i="2"/>
  <c r="H403" i="2" s="1"/>
  <c r="G403" i="2" s="1"/>
  <c r="J369" i="2"/>
  <c r="M369" i="2" s="1"/>
  <c r="N369" i="2" s="1"/>
  <c r="F369" i="2"/>
  <c r="H369" i="2" s="1"/>
  <c r="G369" i="2" s="1"/>
  <c r="J343" i="2"/>
  <c r="M343" i="2" s="1"/>
  <c r="N343" i="2" s="1"/>
  <c r="F343" i="2"/>
  <c r="H343" i="2" s="1"/>
  <c r="G343" i="2" s="1"/>
  <c r="O349" i="2"/>
  <c r="F349" i="2"/>
  <c r="H349" i="2" s="1"/>
  <c r="G349" i="2" s="1"/>
  <c r="F9" i="2"/>
  <c r="H9" i="2" s="1"/>
  <c r="G9" i="2" s="1"/>
  <c r="F242" i="2"/>
  <c r="H242" i="2" s="1"/>
  <c r="G242" i="2" s="1"/>
  <c r="F8" i="2"/>
  <c r="H8" i="2" s="1"/>
  <c r="G8" i="2" s="1"/>
  <c r="J355" i="2"/>
  <c r="M355" i="2" s="1"/>
  <c r="N355" i="2" s="1"/>
  <c r="F355" i="2"/>
  <c r="H355" i="2" s="1"/>
  <c r="G355" i="2" s="1"/>
  <c r="F306" i="2"/>
  <c r="H306" i="2" s="1"/>
  <c r="G306" i="2" s="1"/>
  <c r="F312" i="2"/>
  <c r="H312" i="2" s="1"/>
  <c r="G312" i="2" s="1"/>
  <c r="J362" i="2"/>
  <c r="M362" i="2" s="1"/>
  <c r="N362" i="2" s="1"/>
  <c r="F362" i="2"/>
  <c r="H362" i="2" s="1"/>
  <c r="G362" i="2" s="1"/>
  <c r="F6" i="2"/>
  <c r="H6" i="2" s="1"/>
  <c r="G6" i="2" s="1"/>
  <c r="S2" i="5"/>
  <c r="M5" i="2"/>
  <c r="N5" i="2" s="1"/>
  <c r="M2" i="5"/>
  <c r="D2" i="5"/>
  <c r="V2" i="5"/>
  <c r="J2" i="5"/>
  <c r="A2" i="5"/>
  <c r="G2" i="5"/>
  <c r="P2" i="5"/>
  <c r="F233" i="2"/>
  <c r="H233" i="2" s="1"/>
  <c r="G233" i="2" s="1"/>
  <c r="F273" i="2"/>
  <c r="H273" i="2" s="1"/>
  <c r="G273" i="2" s="1"/>
  <c r="F313" i="2"/>
  <c r="H313" i="2" s="1"/>
  <c r="G313" i="2" s="1"/>
  <c r="F244" i="2"/>
  <c r="H244" i="2" s="1"/>
  <c r="G244" i="2" s="1"/>
  <c r="F237" i="2"/>
  <c r="H237" i="2" s="1"/>
  <c r="G237" i="2" s="1"/>
  <c r="F321" i="2"/>
  <c r="H321" i="2" s="1"/>
  <c r="G321" i="2" s="1"/>
  <c r="F291" i="2"/>
  <c r="H291" i="2" s="1"/>
  <c r="G291" i="2" s="1"/>
  <c r="J222" i="2"/>
  <c r="M222" i="2" s="1"/>
  <c r="N222" i="2" s="1"/>
  <c r="F222" i="2"/>
  <c r="H222" i="2" s="1"/>
  <c r="G222" i="2" s="1"/>
  <c r="F215" i="2"/>
  <c r="H215" i="2" s="1"/>
  <c r="G215" i="2" s="1"/>
  <c r="F256" i="2"/>
  <c r="H256" i="2" s="1"/>
  <c r="G256" i="2" s="1"/>
  <c r="J393" i="2"/>
  <c r="M393" i="2" s="1"/>
  <c r="N393" i="2" s="1"/>
  <c r="F393" i="2"/>
  <c r="H393" i="2" s="1"/>
  <c r="G393" i="2" s="1"/>
  <c r="J367" i="2"/>
  <c r="M367" i="2" s="1"/>
  <c r="N367" i="2" s="1"/>
  <c r="F367" i="2"/>
  <c r="H367" i="2" s="1"/>
  <c r="G367" i="2" s="1"/>
  <c r="F294" i="2"/>
  <c r="H294" i="2" s="1"/>
  <c r="G294" i="2" s="1"/>
  <c r="F287" i="2"/>
  <c r="H287" i="2" s="1"/>
  <c r="G287" i="2" s="1"/>
  <c r="F384" i="2"/>
  <c r="H384" i="2" s="1"/>
  <c r="G384" i="2" s="1"/>
  <c r="J342" i="2"/>
  <c r="M342" i="2" s="1"/>
  <c r="N342" i="2" s="1"/>
  <c r="F342" i="2"/>
  <c r="H342" i="2" s="1"/>
  <c r="G342" i="2" s="1"/>
  <c r="F324" i="2"/>
  <c r="H324" i="2" s="1"/>
  <c r="G324" i="2" s="1"/>
  <c r="F251" i="2"/>
  <c r="H251" i="2" s="1"/>
  <c r="G251" i="2" s="1"/>
  <c r="J268" i="2"/>
  <c r="M268" i="2" s="1"/>
  <c r="N268" i="2" s="1"/>
  <c r="F268" i="2"/>
  <c r="H268" i="2" s="1"/>
  <c r="G268" i="2" s="1"/>
  <c r="J261" i="2"/>
  <c r="M261" i="2" s="1"/>
  <c r="N261" i="2" s="1"/>
  <c r="F261" i="2"/>
  <c r="H261" i="2" s="1"/>
  <c r="G261" i="2" s="1"/>
  <c r="F379" i="2"/>
  <c r="H379" i="2" s="1"/>
  <c r="G379" i="2" s="1"/>
  <c r="F345" i="2"/>
  <c r="H345" i="2" s="1"/>
  <c r="G345" i="2" s="1"/>
  <c r="F319" i="2"/>
  <c r="H319" i="2" s="1"/>
  <c r="G319" i="2" s="1"/>
  <c r="J402" i="2"/>
  <c r="M402" i="2" s="1"/>
  <c r="N402" i="2" s="1"/>
  <c r="F402" i="2"/>
  <c r="H402" i="2" s="1"/>
  <c r="G402" i="2" s="1"/>
  <c r="F212" i="2"/>
  <c r="H212" i="2" s="1"/>
  <c r="G212" i="2" s="1"/>
  <c r="F282" i="2"/>
  <c r="H282" i="2" s="1"/>
  <c r="G282" i="2" s="1"/>
  <c r="J323" i="2"/>
  <c r="M323" i="2" s="1"/>
  <c r="N323" i="2" s="1"/>
  <c r="F323" i="2"/>
  <c r="H323" i="2" s="1"/>
  <c r="G323" i="2" s="1"/>
  <c r="F267" i="2"/>
  <c r="H267" i="2" s="1"/>
  <c r="G267" i="2" s="1"/>
  <c r="J404" i="2"/>
  <c r="M404" i="2" s="1"/>
  <c r="N404" i="2" s="1"/>
  <c r="F404" i="2"/>
  <c r="H404" i="2" s="1"/>
  <c r="G404" i="2" s="1"/>
  <c r="F303" i="2"/>
  <c r="H303" i="2" s="1"/>
  <c r="G303" i="2" s="1"/>
  <c r="J233" i="2"/>
  <c r="M233" i="2" s="1"/>
  <c r="N233" i="2" s="1"/>
  <c r="J242" i="2"/>
  <c r="M242" i="2" s="1"/>
  <c r="N242" i="2" s="1"/>
  <c r="J273" i="2"/>
  <c r="M273" i="2" s="1"/>
  <c r="N273" i="2" s="1"/>
  <c r="J313" i="2"/>
  <c r="M313" i="2" s="1"/>
  <c r="N313" i="2" s="1"/>
  <c r="J244" i="2"/>
  <c r="M244" i="2" s="1"/>
  <c r="N244" i="2" s="1"/>
  <c r="J237" i="2"/>
  <c r="M237" i="2" s="1"/>
  <c r="N237" i="2" s="1"/>
  <c r="J321" i="2"/>
  <c r="M321" i="2" s="1"/>
  <c r="N321" i="2" s="1"/>
  <c r="J291" i="2"/>
  <c r="M291" i="2" s="1"/>
  <c r="N291" i="2" s="1"/>
  <c r="J306" i="2"/>
  <c r="M306" i="2" s="1"/>
  <c r="N306" i="2" s="1"/>
  <c r="J215" i="2"/>
  <c r="M215" i="2" s="1"/>
  <c r="N215" i="2" s="1"/>
  <c r="J312" i="2"/>
  <c r="M312" i="2" s="1"/>
  <c r="N312" i="2" s="1"/>
  <c r="J256" i="2"/>
  <c r="M256" i="2" s="1"/>
  <c r="N256" i="2" s="1"/>
  <c r="J294" i="2"/>
  <c r="M294" i="2" s="1"/>
  <c r="N294" i="2" s="1"/>
  <c r="J287" i="2"/>
  <c r="M287" i="2" s="1"/>
  <c r="N287" i="2" s="1"/>
  <c r="J384" i="2"/>
  <c r="M384" i="2" s="1"/>
  <c r="N384" i="2" s="1"/>
  <c r="J324" i="2"/>
  <c r="M324" i="2" s="1"/>
  <c r="N324" i="2" s="1"/>
  <c r="J251" i="2"/>
  <c r="M251" i="2" s="1"/>
  <c r="N251" i="2" s="1"/>
  <c r="J6" i="2"/>
  <c r="J7" i="2" s="1"/>
  <c r="J8" i="2" s="1"/>
  <c r="J379" i="2"/>
  <c r="M379" i="2" s="1"/>
  <c r="N379" i="2" s="1"/>
  <c r="J345" i="2"/>
  <c r="M345" i="2" s="1"/>
  <c r="N345" i="2" s="1"/>
  <c r="J319" i="2"/>
  <c r="M319" i="2" s="1"/>
  <c r="N319" i="2" s="1"/>
  <c r="J212" i="2"/>
  <c r="M212" i="2" s="1"/>
  <c r="N212" i="2" s="1"/>
  <c r="J282" i="2"/>
  <c r="M282" i="2" s="1"/>
  <c r="N282" i="2" s="1"/>
  <c r="J267" i="2"/>
  <c r="M267" i="2" s="1"/>
  <c r="N267" i="2" s="1"/>
  <c r="J303" i="2"/>
  <c r="M303" i="2" s="1"/>
  <c r="N303" i="2" s="1"/>
  <c r="O213" i="2"/>
  <c r="F213" i="2"/>
  <c r="H213" i="2" s="1"/>
  <c r="G213" i="2" s="1"/>
  <c r="O366" i="2"/>
  <c r="F366" i="2"/>
  <c r="H366" i="2" s="1"/>
  <c r="G366" i="2" s="1"/>
  <c r="O365" i="2"/>
  <c r="F365" i="2"/>
  <c r="H365" i="2" s="1"/>
  <c r="G365" i="2" s="1"/>
  <c r="F322" i="2"/>
  <c r="H322" i="2" s="1"/>
  <c r="G322" i="2" s="1"/>
  <c r="F220" i="2"/>
  <c r="H220" i="2" s="1"/>
  <c r="G220" i="2" s="1"/>
  <c r="F211" i="2"/>
  <c r="H211" i="2" s="1"/>
  <c r="G211" i="2" s="1"/>
  <c r="F227" i="2"/>
  <c r="H227" i="2" s="1"/>
  <c r="G227" i="2" s="1"/>
  <c r="O305" i="2"/>
  <c r="F305" i="2"/>
  <c r="H305" i="2" s="1"/>
  <c r="G305" i="2" s="1"/>
  <c r="O262" i="2"/>
  <c r="F262" i="2"/>
  <c r="H262" i="2" s="1"/>
  <c r="G262" i="2" s="1"/>
  <c r="O255" i="2"/>
  <c r="F255" i="2"/>
  <c r="H255" i="2" s="1"/>
  <c r="G255" i="2" s="1"/>
  <c r="O352" i="2"/>
  <c r="F352" i="2"/>
  <c r="H352" i="2" s="1"/>
  <c r="G352" i="2" s="1"/>
  <c r="O310" i="2"/>
  <c r="F310" i="2"/>
  <c r="H310" i="2" s="1"/>
  <c r="G310" i="2" s="1"/>
  <c r="O298" i="2"/>
  <c r="F298" i="2"/>
  <c r="H298" i="2" s="1"/>
  <c r="G298" i="2" s="1"/>
  <c r="F208" i="2"/>
  <c r="H208" i="2" s="1"/>
  <c r="G208" i="2" s="1"/>
  <c r="F341" i="2"/>
  <c r="H341" i="2" s="1"/>
  <c r="G341" i="2" s="1"/>
  <c r="F10" i="2"/>
  <c r="H10" i="2" s="1"/>
  <c r="G10" i="2" s="1"/>
  <c r="F229" i="2"/>
  <c r="H229" i="2" s="1"/>
  <c r="G229" i="2" s="1"/>
  <c r="F347" i="2"/>
  <c r="H347" i="2" s="1"/>
  <c r="G347" i="2" s="1"/>
  <c r="F364" i="2"/>
  <c r="H364" i="2" s="1"/>
  <c r="G364" i="2" s="1"/>
  <c r="F214" i="2"/>
  <c r="H214" i="2" s="1"/>
  <c r="G214" i="2" s="1"/>
  <c r="F207" i="2"/>
  <c r="H207" i="2" s="1"/>
  <c r="G207" i="2" s="1"/>
  <c r="F296" i="2"/>
  <c r="H296" i="2" s="1"/>
  <c r="G296" i="2" s="1"/>
  <c r="F224" i="2"/>
  <c r="H224" i="2" s="1"/>
  <c r="G224" i="2" s="1"/>
  <c r="F385" i="2"/>
  <c r="H385" i="2" s="1"/>
  <c r="G385" i="2" s="1"/>
  <c r="F359" i="2"/>
  <c r="H359" i="2" s="1"/>
  <c r="G359" i="2" s="1"/>
  <c r="F240" i="2"/>
  <c r="H240" i="2" s="1"/>
  <c r="G240" i="2" s="1"/>
  <c r="F286" i="2"/>
  <c r="H286" i="2" s="1"/>
  <c r="G286" i="2" s="1"/>
  <c r="J279" i="2"/>
  <c r="M279" i="2" s="1"/>
  <c r="N279" i="2" s="1"/>
  <c r="F279" i="2"/>
  <c r="H279" i="2" s="1"/>
  <c r="G279" i="2" s="1"/>
  <c r="F376" i="2"/>
  <c r="H376" i="2" s="1"/>
  <c r="G376" i="2" s="1"/>
  <c r="J334" i="2"/>
  <c r="M334" i="2" s="1"/>
  <c r="N334" i="2" s="1"/>
  <c r="F334" i="2"/>
  <c r="H334" i="2" s="1"/>
  <c r="G334" i="2" s="1"/>
  <c r="F316" i="2"/>
  <c r="H316" i="2" s="1"/>
  <c r="G316" i="2" s="1"/>
  <c r="J386" i="2"/>
  <c r="M386" i="2" s="1"/>
  <c r="N386" i="2" s="1"/>
  <c r="F386" i="2"/>
  <c r="H386" i="2" s="1"/>
  <c r="G386" i="2" s="1"/>
  <c r="F257" i="2"/>
  <c r="H257" i="2" s="1"/>
  <c r="G257" i="2" s="1"/>
  <c r="F266" i="2"/>
  <c r="H266" i="2" s="1"/>
  <c r="G266" i="2" s="1"/>
  <c r="F307" i="2"/>
  <c r="H307" i="2" s="1"/>
  <c r="G307" i="2" s="1"/>
  <c r="J406" i="2"/>
  <c r="M406" i="2" s="1"/>
  <c r="N406" i="2" s="1"/>
  <c r="F406" i="2"/>
  <c r="H406" i="2" s="1"/>
  <c r="G406" i="2" s="1"/>
  <c r="J388" i="2"/>
  <c r="M388" i="2" s="1"/>
  <c r="N388" i="2" s="1"/>
  <c r="F388" i="2"/>
  <c r="H388" i="2" s="1"/>
  <c r="G388" i="2" s="1"/>
  <c r="F219" i="2"/>
  <c r="H219" i="2" s="1"/>
  <c r="G219" i="2" s="1"/>
  <c r="F238" i="2"/>
  <c r="H238" i="2" s="1"/>
  <c r="G238" i="2" s="1"/>
  <c r="F231" i="2"/>
  <c r="H231" i="2" s="1"/>
  <c r="G231" i="2" s="1"/>
  <c r="F328" i="2"/>
  <c r="H328" i="2" s="1"/>
  <c r="G328" i="2" s="1"/>
  <c r="F290" i="2"/>
  <c r="H290" i="2" s="1"/>
  <c r="G290" i="2" s="1"/>
  <c r="F216" i="2"/>
  <c r="H216" i="2" s="1"/>
  <c r="G216" i="2" s="1"/>
  <c r="F383" i="2"/>
  <c r="H383" i="2" s="1"/>
  <c r="G383" i="2" s="1"/>
  <c r="F277" i="2"/>
  <c r="H277" i="2" s="1"/>
  <c r="G277" i="2" s="1"/>
  <c r="F276" i="2"/>
  <c r="H276" i="2" s="1"/>
  <c r="G276" i="2" s="1"/>
  <c r="F269" i="2"/>
  <c r="H269" i="2" s="1"/>
  <c r="G269" i="2" s="1"/>
  <c r="J387" i="2"/>
  <c r="M387" i="2" s="1"/>
  <c r="N387" i="2" s="1"/>
  <c r="F387" i="2"/>
  <c r="H387" i="2" s="1"/>
  <c r="G387" i="2" s="1"/>
  <c r="F353" i="2"/>
  <c r="H353" i="2" s="1"/>
  <c r="G353" i="2" s="1"/>
  <c r="F327" i="2"/>
  <c r="H327" i="2" s="1"/>
  <c r="G327" i="2" s="1"/>
  <c r="F272" i="2"/>
  <c r="H272" i="2" s="1"/>
  <c r="G272" i="2" s="1"/>
  <c r="F236" i="2"/>
  <c r="H236" i="2" s="1"/>
  <c r="G236" i="2" s="1"/>
  <c r="J236" i="2"/>
  <c r="M236" i="2" s="1"/>
  <c r="N236" i="2" s="1"/>
  <c r="J229" i="2"/>
  <c r="M229" i="2" s="1"/>
  <c r="N229" i="2" s="1"/>
  <c r="J347" i="2"/>
  <c r="M347" i="2" s="1"/>
  <c r="N347" i="2" s="1"/>
  <c r="J364" i="2"/>
  <c r="M364" i="2" s="1"/>
  <c r="N364" i="2" s="1"/>
  <c r="J214" i="2"/>
  <c r="M214" i="2" s="1"/>
  <c r="N214" i="2" s="1"/>
  <c r="J207" i="2"/>
  <c r="M207" i="2" s="1"/>
  <c r="N207" i="2" s="1"/>
  <c r="J296" i="2"/>
  <c r="M296" i="2" s="1"/>
  <c r="N296" i="2" s="1"/>
  <c r="J224" i="2"/>
  <c r="M224" i="2" s="1"/>
  <c r="N224" i="2" s="1"/>
  <c r="J385" i="2"/>
  <c r="M385" i="2" s="1"/>
  <c r="N385" i="2" s="1"/>
  <c r="J359" i="2"/>
  <c r="M359" i="2" s="1"/>
  <c r="N359" i="2" s="1"/>
  <c r="J240" i="2"/>
  <c r="M240" i="2" s="1"/>
  <c r="N240" i="2" s="1"/>
  <c r="J286" i="2"/>
  <c r="M286" i="2" s="1"/>
  <c r="N286" i="2" s="1"/>
  <c r="J376" i="2"/>
  <c r="M376" i="2" s="1"/>
  <c r="N376" i="2" s="1"/>
  <c r="J316" i="2"/>
  <c r="M316" i="2" s="1"/>
  <c r="N316" i="2" s="1"/>
  <c r="J257" i="2"/>
  <c r="M257" i="2" s="1"/>
  <c r="N257" i="2" s="1"/>
  <c r="J266" i="2"/>
  <c r="M266" i="2" s="1"/>
  <c r="N266" i="2" s="1"/>
  <c r="J307" i="2"/>
  <c r="M307" i="2" s="1"/>
  <c r="N307" i="2" s="1"/>
  <c r="J219" i="2"/>
  <c r="M219" i="2" s="1"/>
  <c r="N219" i="2" s="1"/>
  <c r="J238" i="2"/>
  <c r="M238" i="2" s="1"/>
  <c r="N238" i="2" s="1"/>
  <c r="J231" i="2"/>
  <c r="M231" i="2" s="1"/>
  <c r="N231" i="2" s="1"/>
  <c r="J328" i="2"/>
  <c r="M328" i="2" s="1"/>
  <c r="N328" i="2" s="1"/>
  <c r="J290" i="2"/>
  <c r="M290" i="2" s="1"/>
  <c r="N290" i="2" s="1"/>
  <c r="J216" i="2"/>
  <c r="M216" i="2" s="1"/>
  <c r="N216" i="2" s="1"/>
  <c r="J383" i="2"/>
  <c r="M383" i="2" s="1"/>
  <c r="N383" i="2" s="1"/>
  <c r="J277" i="2"/>
  <c r="M277" i="2" s="1"/>
  <c r="N277" i="2" s="1"/>
  <c r="J276" i="2"/>
  <c r="M276" i="2" s="1"/>
  <c r="N276" i="2" s="1"/>
  <c r="J269" i="2"/>
  <c r="M269" i="2" s="1"/>
  <c r="N269" i="2" s="1"/>
  <c r="J353" i="2"/>
  <c r="M353" i="2" s="1"/>
  <c r="N353" i="2" s="1"/>
  <c r="J327" i="2"/>
  <c r="M327" i="2" s="1"/>
  <c r="N327" i="2" s="1"/>
  <c r="J272" i="2"/>
  <c r="M272" i="2" s="1"/>
  <c r="N272" i="2" s="1"/>
  <c r="F344" i="2"/>
  <c r="H344" i="2" s="1"/>
  <c r="G344" i="2" s="1"/>
  <c r="F361" i="2"/>
  <c r="H361" i="2" s="1"/>
  <c r="G361" i="2" s="1"/>
  <c r="F317" i="2"/>
  <c r="H317" i="2" s="1"/>
  <c r="G317" i="2" s="1"/>
  <c r="O381" i="2"/>
  <c r="F381" i="2"/>
  <c r="H381" i="2" s="1"/>
  <c r="G381" i="2" s="1"/>
  <c r="O247" i="2"/>
  <c r="F247" i="2"/>
  <c r="H247" i="2" s="1"/>
  <c r="G247" i="2" s="1"/>
  <c r="J395" i="2"/>
  <c r="M395" i="2" s="1"/>
  <c r="N395" i="2" s="1"/>
  <c r="F395" i="2"/>
  <c r="H395" i="2" s="1"/>
  <c r="G395" i="2" s="1"/>
  <c r="J399" i="2"/>
  <c r="M399" i="2" s="1"/>
  <c r="N399" i="2" s="1"/>
  <c r="F399" i="2"/>
  <c r="H399" i="2" s="1"/>
  <c r="G399" i="2" s="1"/>
  <c r="J314" i="2"/>
  <c r="M314" i="2" s="1"/>
  <c r="N314" i="2" s="1"/>
  <c r="F314" i="2"/>
  <c r="H314" i="2" s="1"/>
  <c r="G314" i="2" s="1"/>
  <c r="O225" i="2"/>
  <c r="F225" i="2"/>
  <c r="H225" i="2" s="1"/>
  <c r="G225" i="2" s="1"/>
  <c r="O234" i="2"/>
  <c r="F234" i="2"/>
  <c r="H234" i="2" s="1"/>
  <c r="G234" i="2" s="1"/>
  <c r="O243" i="2"/>
  <c r="F243" i="2"/>
  <c r="H243" i="2" s="1"/>
  <c r="G243" i="2" s="1"/>
  <c r="J374" i="2"/>
  <c r="M374" i="2" s="1"/>
  <c r="N374" i="2" s="1"/>
  <c r="F374" i="2"/>
  <c r="H374" i="2" s="1"/>
  <c r="G374" i="2" s="1"/>
  <c r="F356" i="2"/>
  <c r="H356" i="2" s="1"/>
  <c r="G356" i="2" s="1"/>
  <c r="J397" i="2"/>
  <c r="M397" i="2" s="1"/>
  <c r="N397" i="2" s="1"/>
  <c r="F397" i="2"/>
  <c r="H397" i="2" s="1"/>
  <c r="G397" i="2" s="1"/>
  <c r="F11" i="2"/>
  <c r="H11" i="2" s="1"/>
  <c r="G11" i="2" s="1"/>
  <c r="O206" i="2"/>
  <c r="F206" i="2"/>
  <c r="H206" i="2" s="1"/>
  <c r="G206" i="2" s="1"/>
  <c r="F300" i="2"/>
  <c r="H300" i="2" s="1"/>
  <c r="G300" i="2" s="1"/>
  <c r="O283" i="2"/>
  <c r="F283" i="2"/>
  <c r="H283" i="2" s="1"/>
  <c r="G283" i="2" s="1"/>
  <c r="O318" i="2"/>
  <c r="F318" i="2"/>
  <c r="H318" i="2" s="1"/>
  <c r="G318" i="2" s="1"/>
  <c r="J351" i="2"/>
  <c r="M351" i="2" s="1"/>
  <c r="N351" i="2" s="1"/>
  <c r="F351" i="2"/>
  <c r="H351" i="2" s="1"/>
  <c r="G351" i="2" s="1"/>
  <c r="J278" i="2"/>
  <c r="M278" i="2" s="1"/>
  <c r="N278" i="2" s="1"/>
  <c r="F278" i="2"/>
  <c r="H278" i="2" s="1"/>
  <c r="G278" i="2" s="1"/>
  <c r="F271" i="2"/>
  <c r="H271" i="2" s="1"/>
  <c r="G271" i="2" s="1"/>
  <c r="F368" i="2"/>
  <c r="H368" i="2" s="1"/>
  <c r="G368" i="2" s="1"/>
  <c r="F326" i="2"/>
  <c r="H326" i="2" s="1"/>
  <c r="G326" i="2" s="1"/>
  <c r="F308" i="2"/>
  <c r="H308" i="2" s="1"/>
  <c r="G308" i="2" s="1"/>
  <c r="O354" i="2"/>
  <c r="F354" i="2"/>
  <c r="H354" i="2" s="1"/>
  <c r="G354" i="2" s="1"/>
  <c r="O309" i="2"/>
  <c r="F309" i="2"/>
  <c r="H309" i="2" s="1"/>
  <c r="G309" i="2" s="1"/>
  <c r="O249" i="2"/>
  <c r="F249" i="2"/>
  <c r="H249" i="2" s="1"/>
  <c r="G249" i="2" s="1"/>
  <c r="O258" i="2"/>
  <c r="F258" i="2"/>
  <c r="H258" i="2" s="1"/>
  <c r="G258" i="2" s="1"/>
  <c r="F293" i="2"/>
  <c r="H293" i="2" s="1"/>
  <c r="G293" i="2" s="1"/>
  <c r="J398" i="2"/>
  <c r="M398" i="2" s="1"/>
  <c r="N398" i="2" s="1"/>
  <c r="F398" i="2"/>
  <c r="H398" i="2" s="1"/>
  <c r="G398" i="2" s="1"/>
  <c r="F380" i="2"/>
  <c r="H380" i="2" s="1"/>
  <c r="G380" i="2" s="1"/>
  <c r="J378" i="2"/>
  <c r="M378" i="2" s="1"/>
  <c r="N378" i="2" s="1"/>
  <c r="F378" i="2"/>
  <c r="H378" i="2" s="1"/>
  <c r="G378" i="2" s="1"/>
  <c r="F5" i="2"/>
  <c r="H5" i="2" s="1"/>
  <c r="G5" i="2" s="1"/>
  <c r="O260" i="2"/>
  <c r="F260" i="2"/>
  <c r="H260" i="2" s="1"/>
  <c r="G260" i="2" s="1"/>
  <c r="O253" i="2"/>
  <c r="F253" i="2"/>
  <c r="H253" i="2" s="1"/>
  <c r="G253" i="2" s="1"/>
  <c r="O371" i="2"/>
  <c r="F371" i="2"/>
  <c r="H371" i="2" s="1"/>
  <c r="G371" i="2" s="1"/>
  <c r="O337" i="2"/>
  <c r="F337" i="2"/>
  <c r="H337" i="2" s="1"/>
  <c r="G337" i="2" s="1"/>
  <c r="O311" i="2"/>
  <c r="F311" i="2"/>
  <c r="H311" i="2" s="1"/>
  <c r="G311" i="2" s="1"/>
  <c r="O370" i="2"/>
  <c r="F370" i="2"/>
  <c r="H370" i="2" s="1"/>
  <c r="G370" i="2" s="1"/>
  <c r="O302" i="2"/>
  <c r="F302" i="2"/>
  <c r="H302" i="2" s="1"/>
  <c r="G302" i="2" s="1"/>
  <c r="O210" i="2"/>
  <c r="F210" i="2"/>
  <c r="H210" i="2" s="1"/>
  <c r="G210" i="2" s="1"/>
  <c r="J392" i="2"/>
  <c r="M392" i="2" s="1"/>
  <c r="N392" i="2" s="1"/>
  <c r="F392" i="2"/>
  <c r="H392" i="2" s="1"/>
  <c r="G392" i="2" s="1"/>
  <c r="O350" i="2"/>
  <c r="F350" i="2"/>
  <c r="H350" i="2" s="1"/>
  <c r="G350" i="2" s="1"/>
  <c r="O332" i="2"/>
  <c r="F332" i="2"/>
  <c r="H332" i="2" s="1"/>
  <c r="G332" i="2" s="1"/>
  <c r="O299" i="2"/>
  <c r="F299" i="2"/>
  <c r="H299" i="2" s="1"/>
  <c r="G299" i="2" s="1"/>
  <c r="O246" i="2"/>
  <c r="F246" i="2"/>
  <c r="H246" i="2" s="1"/>
  <c r="G246" i="2" s="1"/>
  <c r="O239" i="2"/>
  <c r="F239" i="2"/>
  <c r="H239" i="2" s="1"/>
  <c r="G239" i="2" s="1"/>
  <c r="O336" i="2"/>
  <c r="F336" i="2"/>
  <c r="H336" i="2" s="1"/>
  <c r="G336" i="2" s="1"/>
  <c r="O297" i="2"/>
  <c r="F297" i="2"/>
  <c r="H297" i="2" s="1"/>
  <c r="G297" i="2" s="1"/>
  <c r="J248" i="2"/>
  <c r="M248" i="2" s="1"/>
  <c r="N248" i="2" s="1"/>
  <c r="F248" i="2"/>
  <c r="H248" i="2" s="1"/>
  <c r="G248" i="2" s="1"/>
  <c r="O391" i="2"/>
  <c r="F391" i="2"/>
  <c r="H391" i="2" s="1"/>
  <c r="G391" i="2" s="1"/>
  <c r="O330" i="2"/>
  <c r="F330" i="2"/>
  <c r="H330" i="2" s="1"/>
  <c r="G330" i="2" s="1"/>
  <c r="O289" i="2" l="1"/>
  <c r="O292" i="2"/>
  <c r="O232" i="2"/>
  <c r="O333" i="2"/>
  <c r="O274" i="2"/>
  <c r="O340" i="2"/>
  <c r="O338" i="2"/>
  <c r="O346" i="2"/>
  <c r="O372" i="2"/>
  <c r="O241" i="2"/>
  <c r="O356" i="2"/>
  <c r="O208" i="2"/>
  <c r="O275" i="2"/>
  <c r="O344" i="2"/>
  <c r="O404" i="2"/>
  <c r="O252" i="2"/>
  <c r="O339" i="2"/>
  <c r="O235" i="2"/>
  <c r="O380" i="2"/>
  <c r="O220" i="2"/>
  <c r="O368" i="2"/>
  <c r="O300" i="2"/>
  <c r="O322" i="2"/>
  <c r="O373" i="2"/>
  <c r="O293" i="2"/>
  <c r="O271" i="2"/>
  <c r="O341" i="2"/>
  <c r="O245" i="2"/>
  <c r="O288" i="2"/>
  <c r="O295" i="2"/>
  <c r="Q12" i="8"/>
  <c r="Q13" i="8" s="1"/>
  <c r="O360" i="2"/>
  <c r="O361" i="2"/>
  <c r="O227" i="2"/>
  <c r="O326" i="2"/>
  <c r="O315" i="2"/>
  <c r="O211" i="2"/>
  <c r="O230" i="2"/>
  <c r="O263" i="2"/>
  <c r="O308" i="2"/>
  <c r="O317" i="2"/>
  <c r="O223" i="2"/>
  <c r="O363" i="2"/>
  <c r="O382" i="2"/>
  <c r="O270" i="2"/>
  <c r="R4" i="8"/>
  <c r="R8" i="8"/>
  <c r="S2" i="8"/>
  <c r="S4" i="8" s="1"/>
  <c r="S5" i="8"/>
  <c r="S6" i="8" s="1"/>
  <c r="S7" i="8" s="1"/>
  <c r="R7" i="8"/>
  <c r="R11" i="8"/>
  <c r="S11" i="8" s="1"/>
  <c r="O399" i="2"/>
  <c r="O406" i="2"/>
  <c r="O355" i="2"/>
  <c r="O314" i="2"/>
  <c r="O402" i="2"/>
  <c r="O5" i="2"/>
  <c r="O386" i="2"/>
  <c r="O261" i="2"/>
  <c r="O324" i="2"/>
  <c r="O367" i="2"/>
  <c r="O224" i="2"/>
  <c r="O267" i="2"/>
  <c r="O388" i="2"/>
  <c r="O222" i="2"/>
  <c r="O389" i="2"/>
  <c r="O268" i="2"/>
  <c r="O393" i="2"/>
  <c r="O244" i="2"/>
  <c r="O256" i="2"/>
  <c r="O257" i="2"/>
  <c r="O347" i="2"/>
  <c r="O273" i="2"/>
  <c r="O401" i="2"/>
  <c r="O226" i="2"/>
  <c r="O348" i="2"/>
  <c r="O379" i="2"/>
  <c r="O378" i="2"/>
  <c r="O291" i="2"/>
  <c r="O369" i="2"/>
  <c r="O228" i="2"/>
  <c r="O259" i="2"/>
  <c r="O351" i="2"/>
  <c r="O397" i="2"/>
  <c r="O303" i="2"/>
  <c r="O281" i="2"/>
  <c r="O248" i="2"/>
  <c r="O392" i="2"/>
  <c r="O387" i="2"/>
  <c r="O216" i="2"/>
  <c r="O307" i="2"/>
  <c r="O279" i="2"/>
  <c r="O396" i="2"/>
  <c r="O405" i="2"/>
  <c r="O316" i="2"/>
  <c r="D5" i="5"/>
  <c r="S5" i="5"/>
  <c r="V5" i="5"/>
  <c r="M8" i="2"/>
  <c r="P5" i="5"/>
  <c r="M5" i="5"/>
  <c r="J5" i="5"/>
  <c r="A5" i="5"/>
  <c r="G5" i="5"/>
  <c r="O395" i="2"/>
  <c r="O276" i="2"/>
  <c r="O383" i="2"/>
  <c r="O290" i="2"/>
  <c r="O231" i="2"/>
  <c r="O219" i="2"/>
  <c r="O376" i="2"/>
  <c r="O282" i="2"/>
  <c r="O384" i="2"/>
  <c r="O294" i="2"/>
  <c r="J9" i="2"/>
  <c r="O325" i="2"/>
  <c r="O286" i="2"/>
  <c r="O359" i="2"/>
  <c r="O207" i="2"/>
  <c r="O364" i="2"/>
  <c r="O229" i="2"/>
  <c r="O345" i="2"/>
  <c r="O312" i="2"/>
  <c r="K12" i="2"/>
  <c r="E12" i="2"/>
  <c r="O321" i="2"/>
  <c r="O266" i="2"/>
  <c r="O215" i="2"/>
  <c r="O343" i="2"/>
  <c r="W10" i="5"/>
  <c r="T10" i="5"/>
  <c r="Q10" i="5"/>
  <c r="N10" i="5"/>
  <c r="K10" i="5"/>
  <c r="H10" i="5"/>
  <c r="B10" i="5"/>
  <c r="B14" i="2"/>
  <c r="E10" i="5"/>
  <c r="C13" i="2"/>
  <c r="O400" i="2"/>
  <c r="O357" i="2"/>
  <c r="O301" i="2"/>
  <c r="O377" i="2"/>
  <c r="S4" i="5"/>
  <c r="P4" i="5"/>
  <c r="G4" i="5"/>
  <c r="D4" i="5"/>
  <c r="M4" i="5"/>
  <c r="A4" i="5"/>
  <c r="J4" i="5"/>
  <c r="M7" i="2"/>
  <c r="V4" i="5"/>
  <c r="O374" i="2"/>
  <c r="O272" i="2"/>
  <c r="O353" i="2"/>
  <c r="V3" i="5"/>
  <c r="M3" i="5"/>
  <c r="J3" i="5"/>
  <c r="S3" i="5"/>
  <c r="D3" i="5"/>
  <c r="G3" i="5"/>
  <c r="M6" i="2"/>
  <c r="A3" i="5"/>
  <c r="P3" i="5"/>
  <c r="O251" i="2"/>
  <c r="O237" i="2"/>
  <c r="O313" i="2"/>
  <c r="O233" i="2"/>
  <c r="O242" i="2"/>
  <c r="O390" i="2"/>
  <c r="O221" i="2"/>
  <c r="O394" i="2"/>
  <c r="O327" i="2"/>
  <c r="O398" i="2"/>
  <c r="O278" i="2"/>
  <c r="O269" i="2"/>
  <c r="O277" i="2"/>
  <c r="O328" i="2"/>
  <c r="O238" i="2"/>
  <c r="O212" i="2"/>
  <c r="O342" i="2"/>
  <c r="O287" i="2"/>
  <c r="O362" i="2"/>
  <c r="O403" i="2"/>
  <c r="O280" i="2"/>
  <c r="O331" i="2"/>
  <c r="O236" i="2"/>
  <c r="O334" i="2"/>
  <c r="O240" i="2"/>
  <c r="O385" i="2"/>
  <c r="O296" i="2"/>
  <c r="O214" i="2"/>
  <c r="O323" i="2"/>
  <c r="O319" i="2"/>
  <c r="O306" i="2"/>
  <c r="O375" i="2"/>
  <c r="O329" i="2"/>
  <c r="O250" i="2"/>
  <c r="O254" i="2"/>
  <c r="S8" i="8" l="1"/>
  <c r="R9" i="8"/>
  <c r="K13" i="2"/>
  <c r="E13" i="2"/>
  <c r="F12" i="2"/>
  <c r="H12" i="2" s="1"/>
  <c r="G12" i="2" s="1"/>
  <c r="N6" i="2"/>
  <c r="O6" i="2"/>
  <c r="K11" i="5"/>
  <c r="H11" i="5"/>
  <c r="W11" i="5"/>
  <c r="T11" i="5"/>
  <c r="Q11" i="5"/>
  <c r="N11" i="5"/>
  <c r="B11" i="5"/>
  <c r="E11" i="5"/>
  <c r="B15" i="2"/>
  <c r="C14" i="2"/>
  <c r="D6" i="5"/>
  <c r="V6" i="5"/>
  <c r="P6" i="5"/>
  <c r="A6" i="5"/>
  <c r="M6" i="5"/>
  <c r="M9" i="2"/>
  <c r="J6" i="5"/>
  <c r="G6" i="5"/>
  <c r="S6" i="5"/>
  <c r="J10" i="2"/>
  <c r="N8" i="2"/>
  <c r="O8" i="2"/>
  <c r="N7" i="2"/>
  <c r="O7" i="2"/>
  <c r="R12" i="8" l="1"/>
  <c r="R13" i="8" s="1"/>
  <c r="R10" i="8"/>
  <c r="S10" i="8" s="1"/>
  <c r="S9" i="8"/>
  <c r="S12" i="8" s="1"/>
  <c r="S13" i="8" s="1"/>
  <c r="J23" i="8"/>
  <c r="J24" i="8" s="1"/>
  <c r="J25" i="8" s="1"/>
  <c r="M10" i="2"/>
  <c r="D7" i="5"/>
  <c r="M7" i="5"/>
  <c r="P7" i="5"/>
  <c r="J7" i="5"/>
  <c r="V7" i="5"/>
  <c r="A7" i="5"/>
  <c r="G7" i="5"/>
  <c r="S7" i="5"/>
  <c r="J11" i="2"/>
  <c r="K14" i="2"/>
  <c r="E14" i="2"/>
  <c r="F13" i="2"/>
  <c r="H13" i="2" s="1"/>
  <c r="G13" i="2" s="1"/>
  <c r="W12" i="5"/>
  <c r="T12" i="5"/>
  <c r="Q12" i="5"/>
  <c r="N12" i="5"/>
  <c r="K12" i="5"/>
  <c r="H12" i="5"/>
  <c r="E12" i="5"/>
  <c r="B12" i="5"/>
  <c r="B16" i="2"/>
  <c r="C15" i="2"/>
  <c r="N9" i="2"/>
  <c r="O9" i="2"/>
  <c r="F14" i="2" l="1"/>
  <c r="H14" i="2" s="1"/>
  <c r="G14" i="2" s="1"/>
  <c r="K15" i="2"/>
  <c r="E15" i="2"/>
  <c r="G8" i="5"/>
  <c r="A8" i="5"/>
  <c r="S8" i="5"/>
  <c r="V8" i="5"/>
  <c r="M8" i="5"/>
  <c r="P8" i="5"/>
  <c r="D8" i="5"/>
  <c r="M11" i="2"/>
  <c r="J8" i="5"/>
  <c r="J12" i="2"/>
  <c r="W13" i="5"/>
  <c r="T13" i="5"/>
  <c r="K13" i="5"/>
  <c r="H13" i="5"/>
  <c r="Q13" i="5"/>
  <c r="N13" i="5"/>
  <c r="E13" i="5"/>
  <c r="B13" i="5"/>
  <c r="B17" i="2"/>
  <c r="C16" i="2"/>
  <c r="N10" i="2"/>
  <c r="O10" i="2"/>
  <c r="O11" i="2" l="1"/>
  <c r="N11" i="2"/>
  <c r="F15" i="2"/>
  <c r="H15" i="2" s="1"/>
  <c r="G15" i="2" s="1"/>
  <c r="V9" i="5"/>
  <c r="S9" i="5"/>
  <c r="A9" i="5"/>
  <c r="G9" i="5"/>
  <c r="M9" i="5"/>
  <c r="J9" i="5"/>
  <c r="D9" i="5"/>
  <c r="P9" i="5"/>
  <c r="M12" i="2"/>
  <c r="J13" i="2"/>
  <c r="K16" i="2"/>
  <c r="E16" i="2"/>
  <c r="W14" i="5"/>
  <c r="T14" i="5"/>
  <c r="Q14" i="5"/>
  <c r="N14" i="5"/>
  <c r="K14" i="5"/>
  <c r="H14" i="5"/>
  <c r="E14" i="5"/>
  <c r="B14" i="5"/>
  <c r="B18" i="2"/>
  <c r="C17" i="2"/>
  <c r="O12" i="2" l="1"/>
  <c r="N12" i="2"/>
  <c r="K15" i="5"/>
  <c r="H15" i="5"/>
  <c r="W15" i="5"/>
  <c r="T15" i="5"/>
  <c r="N15" i="5"/>
  <c r="E15" i="5"/>
  <c r="B15" i="5"/>
  <c r="B19" i="2"/>
  <c r="Q15" i="5"/>
  <c r="C18" i="2"/>
  <c r="F16" i="2"/>
  <c r="H16" i="2" s="1"/>
  <c r="G16" i="2" s="1"/>
  <c r="D10" i="5"/>
  <c r="G10" i="5"/>
  <c r="A10" i="5"/>
  <c r="P10" i="5"/>
  <c r="M13" i="2"/>
  <c r="J10" i="5"/>
  <c r="V10" i="5"/>
  <c r="M10" i="5"/>
  <c r="S10" i="5"/>
  <c r="J14" i="2"/>
  <c r="K17" i="2"/>
  <c r="E17" i="2"/>
  <c r="A11" i="5" l="1"/>
  <c r="J11" i="5"/>
  <c r="M11" i="5"/>
  <c r="V11" i="5"/>
  <c r="P11" i="5"/>
  <c r="G11" i="5"/>
  <c r="M14" i="2"/>
  <c r="S11" i="5"/>
  <c r="D11" i="5"/>
  <c r="J15" i="2"/>
  <c r="W16" i="5"/>
  <c r="T16" i="5"/>
  <c r="Q16" i="5"/>
  <c r="N16" i="5"/>
  <c r="K16" i="5"/>
  <c r="E16" i="5"/>
  <c r="B16" i="5"/>
  <c r="H16" i="5"/>
  <c r="B20" i="2"/>
  <c r="C19" i="2"/>
  <c r="N13" i="2"/>
  <c r="O13" i="2"/>
  <c r="F17" i="2"/>
  <c r="H17" i="2" s="1"/>
  <c r="G17" i="2" s="1"/>
  <c r="K18" i="2"/>
  <c r="E18" i="2"/>
  <c r="N14" i="2" l="1"/>
  <c r="O14" i="2"/>
  <c r="K19" i="2"/>
  <c r="E19" i="2"/>
  <c r="W17" i="5"/>
  <c r="T17" i="5"/>
  <c r="K17" i="5"/>
  <c r="H17" i="5"/>
  <c r="E17" i="5"/>
  <c r="B17" i="5"/>
  <c r="Q17" i="5"/>
  <c r="N17" i="5"/>
  <c r="B21" i="2"/>
  <c r="C20" i="2"/>
  <c r="J12" i="5"/>
  <c r="G12" i="5"/>
  <c r="M15" i="2"/>
  <c r="V12" i="5"/>
  <c r="P12" i="5"/>
  <c r="A12" i="5"/>
  <c r="D12" i="5"/>
  <c r="M12" i="5"/>
  <c r="S12" i="5"/>
  <c r="J16" i="2"/>
  <c r="F18" i="2"/>
  <c r="H18" i="2" s="1"/>
  <c r="G18" i="2" s="1"/>
  <c r="K20" i="2" l="1"/>
  <c r="E20" i="2"/>
  <c r="W18" i="5"/>
  <c r="T18" i="5"/>
  <c r="Q18" i="5"/>
  <c r="N18" i="5"/>
  <c r="K18" i="5"/>
  <c r="H18" i="5"/>
  <c r="B18" i="5"/>
  <c r="E18" i="5"/>
  <c r="B22" i="2"/>
  <c r="C21" i="2"/>
  <c r="F19" i="2"/>
  <c r="H19" i="2" s="1"/>
  <c r="G19" i="2" s="1"/>
  <c r="M13" i="5"/>
  <c r="G13" i="5"/>
  <c r="M16" i="2"/>
  <c r="J13" i="5"/>
  <c r="D13" i="5"/>
  <c r="A13" i="5"/>
  <c r="V13" i="5"/>
  <c r="S13" i="5"/>
  <c r="P13" i="5"/>
  <c r="J17" i="2"/>
  <c r="N15" i="2"/>
  <c r="O15" i="2"/>
  <c r="K21" i="2" l="1"/>
  <c r="E21" i="2"/>
  <c r="O16" i="2"/>
  <c r="N16" i="2"/>
  <c r="K19" i="5"/>
  <c r="W19" i="5"/>
  <c r="H19" i="5"/>
  <c r="T19" i="5"/>
  <c r="Q19" i="5"/>
  <c r="N19" i="5"/>
  <c r="E19" i="5"/>
  <c r="B19" i="5"/>
  <c r="B23" i="2"/>
  <c r="C22" i="2"/>
  <c r="D14" i="5"/>
  <c r="S14" i="5"/>
  <c r="P14" i="5"/>
  <c r="M14" i="5"/>
  <c r="A14" i="5"/>
  <c r="M17" i="2"/>
  <c r="V14" i="5"/>
  <c r="J14" i="5"/>
  <c r="G14" i="5"/>
  <c r="J18" i="2"/>
  <c r="F20" i="2"/>
  <c r="H20" i="2" s="1"/>
  <c r="G20" i="2" s="1"/>
  <c r="D15" i="5" l="1"/>
  <c r="A15" i="5"/>
  <c r="M15" i="5"/>
  <c r="P15" i="5"/>
  <c r="J15" i="5"/>
  <c r="V15" i="5"/>
  <c r="M18" i="2"/>
  <c r="G15" i="5"/>
  <c r="S15" i="5"/>
  <c r="J19" i="2"/>
  <c r="F21" i="2"/>
  <c r="H21" i="2" s="1"/>
  <c r="G21" i="2" s="1"/>
  <c r="K22" i="2"/>
  <c r="E22" i="2"/>
  <c r="W20" i="5"/>
  <c r="T20" i="5"/>
  <c r="Q20" i="5"/>
  <c r="N20" i="5"/>
  <c r="K20" i="5"/>
  <c r="H20" i="5"/>
  <c r="E20" i="5"/>
  <c r="B20" i="5"/>
  <c r="B24" i="2"/>
  <c r="C23" i="2"/>
  <c r="O17" i="2"/>
  <c r="N17" i="2"/>
  <c r="O18" i="2" l="1"/>
  <c r="N18" i="2"/>
  <c r="K23" i="2"/>
  <c r="E23" i="2"/>
  <c r="S16" i="5"/>
  <c r="M16" i="5"/>
  <c r="J16" i="5"/>
  <c r="G16" i="5"/>
  <c r="M19" i="2"/>
  <c r="A16" i="5"/>
  <c r="P16" i="5"/>
  <c r="V16" i="5"/>
  <c r="D16" i="5"/>
  <c r="J20" i="2"/>
  <c r="H22" i="2"/>
  <c r="G22" i="2"/>
  <c r="F22" i="2"/>
  <c r="W21" i="5"/>
  <c r="T21" i="5"/>
  <c r="K21" i="5"/>
  <c r="H21" i="5"/>
  <c r="E21" i="5"/>
  <c r="B21" i="5"/>
  <c r="Q21" i="5"/>
  <c r="B25" i="2"/>
  <c r="N21" i="5"/>
  <c r="C24" i="2"/>
  <c r="F23" i="2" l="1"/>
  <c r="H23" i="2" s="1"/>
  <c r="G23" i="2" s="1"/>
  <c r="G17" i="5"/>
  <c r="A17" i="5"/>
  <c r="P17" i="5"/>
  <c r="D17" i="5"/>
  <c r="M17" i="5"/>
  <c r="M20" i="2"/>
  <c r="J17" i="5"/>
  <c r="V17" i="5"/>
  <c r="S17" i="5"/>
  <c r="J21" i="2"/>
  <c r="K24" i="2"/>
  <c r="E24" i="2"/>
  <c r="W22" i="5"/>
  <c r="T22" i="5"/>
  <c r="Q22" i="5"/>
  <c r="N22" i="5"/>
  <c r="K22" i="5"/>
  <c r="E22" i="5"/>
  <c r="B22" i="5"/>
  <c r="H22" i="5"/>
  <c r="B26" i="2"/>
  <c r="C25" i="2"/>
  <c r="O19" i="2"/>
  <c r="N19" i="2"/>
  <c r="F24" i="2" l="1"/>
  <c r="H24" i="2" s="1"/>
  <c r="G24" i="2" s="1"/>
  <c r="M18" i="5"/>
  <c r="D18" i="5"/>
  <c r="J18" i="5"/>
  <c r="G18" i="5"/>
  <c r="P18" i="5"/>
  <c r="A18" i="5"/>
  <c r="M21" i="2"/>
  <c r="V18" i="5"/>
  <c r="S18" i="5"/>
  <c r="J22" i="2"/>
  <c r="K25" i="2"/>
  <c r="E25" i="2"/>
  <c r="N20" i="2"/>
  <c r="O20" i="2"/>
  <c r="T23" i="5"/>
  <c r="K23" i="5"/>
  <c r="H23" i="5"/>
  <c r="E23" i="5"/>
  <c r="Q23" i="5"/>
  <c r="N23" i="5"/>
  <c r="W23" i="5"/>
  <c r="B27" i="2"/>
  <c r="B23" i="5"/>
  <c r="C26" i="2"/>
  <c r="F25" i="2" l="1"/>
  <c r="H25" i="2" s="1"/>
  <c r="G25" i="2" s="1"/>
  <c r="K26" i="2"/>
  <c r="E26" i="2"/>
  <c r="N21" i="2"/>
  <c r="O21" i="2"/>
  <c r="S19" i="5"/>
  <c r="D19" i="5"/>
  <c r="G19" i="5"/>
  <c r="A19" i="5"/>
  <c r="M19" i="5"/>
  <c r="P19" i="5"/>
  <c r="J19" i="5"/>
  <c r="V19" i="5"/>
  <c r="M22" i="2"/>
  <c r="J23" i="2"/>
  <c r="W24" i="5"/>
  <c r="T24" i="5"/>
  <c r="Q24" i="5"/>
  <c r="N24" i="5"/>
  <c r="K24" i="5"/>
  <c r="E24" i="5"/>
  <c r="B24" i="5"/>
  <c r="H24" i="5"/>
  <c r="B28" i="2"/>
  <c r="C27" i="2"/>
  <c r="F26" i="2" l="1"/>
  <c r="H26" i="2" s="1"/>
  <c r="G26" i="2" s="1"/>
  <c r="K27" i="2"/>
  <c r="E27" i="2"/>
  <c r="W25" i="5"/>
  <c r="T25" i="5"/>
  <c r="K25" i="5"/>
  <c r="H25" i="5"/>
  <c r="Q25" i="5"/>
  <c r="E25" i="5"/>
  <c r="B25" i="5"/>
  <c r="N25" i="5"/>
  <c r="B29" i="2"/>
  <c r="C28" i="2"/>
  <c r="A20" i="5"/>
  <c r="S20" i="5"/>
  <c r="J20" i="5"/>
  <c r="D20" i="5"/>
  <c r="P20" i="5"/>
  <c r="V20" i="5"/>
  <c r="G20" i="5"/>
  <c r="M23" i="2"/>
  <c r="M20" i="5"/>
  <c r="J24" i="2"/>
  <c r="O22" i="2"/>
  <c r="N22" i="2"/>
  <c r="N23" i="2" l="1"/>
  <c r="O23" i="2"/>
  <c r="F27" i="2"/>
  <c r="H27" i="2" s="1"/>
  <c r="G27" i="2" s="1"/>
  <c r="K28" i="2"/>
  <c r="E28" i="2"/>
  <c r="W26" i="5"/>
  <c r="T26" i="5"/>
  <c r="Q26" i="5"/>
  <c r="N26" i="5"/>
  <c r="K26" i="5"/>
  <c r="H26" i="5"/>
  <c r="E26" i="5"/>
  <c r="B26" i="5"/>
  <c r="B30" i="2"/>
  <c r="C29" i="2"/>
  <c r="M21" i="5"/>
  <c r="J21" i="5"/>
  <c r="S21" i="5"/>
  <c r="G21" i="5"/>
  <c r="A21" i="5"/>
  <c r="M24" i="2"/>
  <c r="P21" i="5"/>
  <c r="D21" i="5"/>
  <c r="V21" i="5"/>
  <c r="J25" i="2"/>
  <c r="F28" i="2" l="1"/>
  <c r="H28" i="2" s="1"/>
  <c r="G28" i="2" s="1"/>
  <c r="N24" i="2"/>
  <c r="O24" i="2"/>
  <c r="K29" i="2"/>
  <c r="E29" i="2"/>
  <c r="M22" i="5"/>
  <c r="S22" i="5"/>
  <c r="G22" i="5"/>
  <c r="D22" i="5"/>
  <c r="P22" i="5"/>
  <c r="A22" i="5"/>
  <c r="V22" i="5"/>
  <c r="J22" i="5"/>
  <c r="M25" i="2"/>
  <c r="J26" i="2"/>
  <c r="K27" i="5"/>
  <c r="H27" i="5"/>
  <c r="W27" i="5"/>
  <c r="T27" i="5"/>
  <c r="Q27" i="5"/>
  <c r="E27" i="5"/>
  <c r="B27" i="5"/>
  <c r="N27" i="5"/>
  <c r="B31" i="2"/>
  <c r="C30" i="2"/>
  <c r="F29" i="2" l="1"/>
  <c r="H29" i="2" s="1"/>
  <c r="G29" i="2" s="1"/>
  <c r="K30" i="2"/>
  <c r="E30" i="2"/>
  <c r="A23" i="5"/>
  <c r="M23" i="5"/>
  <c r="J23" i="5"/>
  <c r="S23" i="5"/>
  <c r="P23" i="5"/>
  <c r="D23" i="5"/>
  <c r="V23" i="5"/>
  <c r="G23" i="5"/>
  <c r="M26" i="2"/>
  <c r="J27" i="2"/>
  <c r="W28" i="5"/>
  <c r="T28" i="5"/>
  <c r="Q28" i="5"/>
  <c r="N28" i="5"/>
  <c r="K28" i="5"/>
  <c r="H28" i="5"/>
  <c r="E28" i="5"/>
  <c r="B28" i="5"/>
  <c r="B32" i="2"/>
  <c r="C31" i="2"/>
  <c r="N25" i="2"/>
  <c r="O25" i="2"/>
  <c r="F30" i="2" l="1"/>
  <c r="H30" i="2" s="1"/>
  <c r="G30" i="2" s="1"/>
  <c r="S24" i="5"/>
  <c r="M24" i="5"/>
  <c r="V24" i="5"/>
  <c r="A24" i="5"/>
  <c r="P24" i="5"/>
  <c r="D24" i="5"/>
  <c r="M27" i="2"/>
  <c r="J24" i="5"/>
  <c r="G24" i="5"/>
  <c r="J28" i="2"/>
  <c r="N26" i="2"/>
  <c r="O26" i="2"/>
  <c r="K31" i="2"/>
  <c r="E31" i="2"/>
  <c r="W29" i="5"/>
  <c r="T29" i="5"/>
  <c r="K29" i="5"/>
  <c r="H29" i="5"/>
  <c r="Q29" i="5"/>
  <c r="E29" i="5"/>
  <c r="B29" i="5"/>
  <c r="N29" i="5"/>
  <c r="B33" i="2"/>
  <c r="C32" i="2"/>
  <c r="S25" i="5" l="1"/>
  <c r="P25" i="5"/>
  <c r="J25" i="5"/>
  <c r="D25" i="5"/>
  <c r="M25" i="5"/>
  <c r="G25" i="5"/>
  <c r="A25" i="5"/>
  <c r="V25" i="5"/>
  <c r="M28" i="2"/>
  <c r="J29" i="2"/>
  <c r="K32" i="2"/>
  <c r="E32" i="2"/>
  <c r="N27" i="2"/>
  <c r="O27" i="2"/>
  <c r="W30" i="5"/>
  <c r="T30" i="5"/>
  <c r="Q30" i="5"/>
  <c r="N30" i="5"/>
  <c r="K30" i="5"/>
  <c r="H30" i="5"/>
  <c r="E30" i="5"/>
  <c r="B30" i="5"/>
  <c r="B34" i="2"/>
  <c r="C33" i="2"/>
  <c r="F31" i="2"/>
  <c r="H31" i="2" s="1"/>
  <c r="G31" i="2" s="1"/>
  <c r="K31" i="5" l="1"/>
  <c r="H31" i="5"/>
  <c r="W31" i="5"/>
  <c r="T31" i="5"/>
  <c r="Q31" i="5"/>
  <c r="E31" i="5"/>
  <c r="N31" i="5"/>
  <c r="B31" i="5"/>
  <c r="B35" i="2"/>
  <c r="C34" i="2"/>
  <c r="D26" i="5"/>
  <c r="V26" i="5"/>
  <c r="S26" i="5"/>
  <c r="M26" i="5"/>
  <c r="G26" i="5"/>
  <c r="P26" i="5"/>
  <c r="A26" i="5"/>
  <c r="M29" i="2"/>
  <c r="J26" i="5"/>
  <c r="J30" i="2"/>
  <c r="K33" i="2"/>
  <c r="E33" i="2"/>
  <c r="F32" i="2"/>
  <c r="H32" i="2" s="1"/>
  <c r="G32" i="2" s="1"/>
  <c r="O28" i="2"/>
  <c r="N28" i="2"/>
  <c r="F33" i="2" l="1"/>
  <c r="H33" i="2" s="1"/>
  <c r="G33" i="2" s="1"/>
  <c r="S27" i="5"/>
  <c r="M30" i="2"/>
  <c r="A27" i="5"/>
  <c r="J27" i="5"/>
  <c r="M27" i="5"/>
  <c r="G27" i="5"/>
  <c r="V27" i="5"/>
  <c r="P27" i="5"/>
  <c r="D27" i="5"/>
  <c r="J31" i="2"/>
  <c r="N29" i="2"/>
  <c r="O29" i="2"/>
  <c r="K34" i="2"/>
  <c r="E34" i="2"/>
  <c r="W32" i="5"/>
  <c r="T32" i="5"/>
  <c r="Q32" i="5"/>
  <c r="N32" i="5"/>
  <c r="K32" i="5"/>
  <c r="H32" i="5"/>
  <c r="E32" i="5"/>
  <c r="B32" i="5"/>
  <c r="B36" i="2"/>
  <c r="C35" i="2"/>
  <c r="D28" i="5" l="1"/>
  <c r="A28" i="5"/>
  <c r="J28" i="5"/>
  <c r="V28" i="5"/>
  <c r="S28" i="5"/>
  <c r="G28" i="5"/>
  <c r="M31" i="2"/>
  <c r="P28" i="5"/>
  <c r="M28" i="5"/>
  <c r="J32" i="2"/>
  <c r="N30" i="2"/>
  <c r="O30" i="2"/>
  <c r="W33" i="5"/>
  <c r="T33" i="5"/>
  <c r="K33" i="5"/>
  <c r="H33" i="5"/>
  <c r="Q33" i="5"/>
  <c r="E33" i="5"/>
  <c r="B33" i="5"/>
  <c r="N33" i="5"/>
  <c r="B37" i="2"/>
  <c r="C36" i="2"/>
  <c r="K35" i="2"/>
  <c r="E35" i="2"/>
  <c r="F34" i="2"/>
  <c r="H34" i="2" s="1"/>
  <c r="G34" i="2" s="1"/>
  <c r="N31" i="2" l="1"/>
  <c r="O31" i="2"/>
  <c r="F35" i="2"/>
  <c r="H35" i="2" s="1"/>
  <c r="G35" i="2" s="1"/>
  <c r="W34" i="5"/>
  <c r="T34" i="5"/>
  <c r="Q34" i="5"/>
  <c r="N34" i="5"/>
  <c r="K34" i="5"/>
  <c r="H34" i="5"/>
  <c r="E34" i="5"/>
  <c r="B34" i="5"/>
  <c r="B38" i="2"/>
  <c r="C37" i="2"/>
  <c r="K36" i="2"/>
  <c r="E36" i="2"/>
  <c r="D29" i="5"/>
  <c r="M29" i="5"/>
  <c r="A29" i="5"/>
  <c r="M32" i="2"/>
  <c r="G29" i="5"/>
  <c r="J29" i="5"/>
  <c r="V29" i="5"/>
  <c r="S29" i="5"/>
  <c r="P29" i="5"/>
  <c r="J33" i="2"/>
  <c r="K37" i="2" l="1"/>
  <c r="E37" i="2"/>
  <c r="K35" i="5"/>
  <c r="W35" i="5"/>
  <c r="H35" i="5"/>
  <c r="T35" i="5"/>
  <c r="Q35" i="5"/>
  <c r="E35" i="5"/>
  <c r="B35" i="5"/>
  <c r="N35" i="5"/>
  <c r="B39" i="2"/>
  <c r="C38" i="2"/>
  <c r="N32" i="2"/>
  <c r="O32" i="2"/>
  <c r="S30" i="5"/>
  <c r="J30" i="5"/>
  <c r="M30" i="5"/>
  <c r="M33" i="2"/>
  <c r="P30" i="5"/>
  <c r="D30" i="5"/>
  <c r="G30" i="5"/>
  <c r="A30" i="5"/>
  <c r="V30" i="5"/>
  <c r="J34" i="2"/>
  <c r="F36" i="2"/>
  <c r="H36" i="2" s="1"/>
  <c r="G36" i="2" s="1"/>
  <c r="S31" i="5" l="1"/>
  <c r="P31" i="5"/>
  <c r="A31" i="5"/>
  <c r="M31" i="5"/>
  <c r="V31" i="5"/>
  <c r="J31" i="5"/>
  <c r="G31" i="5"/>
  <c r="D31" i="5"/>
  <c r="M34" i="2"/>
  <c r="J35" i="2"/>
  <c r="W36" i="5"/>
  <c r="T36" i="5"/>
  <c r="Q36" i="5"/>
  <c r="N36" i="5"/>
  <c r="K36" i="5"/>
  <c r="H36" i="5"/>
  <c r="E36" i="5"/>
  <c r="B36" i="5"/>
  <c r="B40" i="2"/>
  <c r="C39" i="2"/>
  <c r="N33" i="2"/>
  <c r="O33" i="2"/>
  <c r="H37" i="2"/>
  <c r="G37" i="2"/>
  <c r="F37" i="2"/>
  <c r="K38" i="2"/>
  <c r="E38" i="2"/>
  <c r="F38" i="2" l="1"/>
  <c r="H38" i="2" s="1"/>
  <c r="G38" i="2" s="1"/>
  <c r="W37" i="5"/>
  <c r="T37" i="5"/>
  <c r="K37" i="5"/>
  <c r="H37" i="5"/>
  <c r="Q37" i="5"/>
  <c r="E37" i="5"/>
  <c r="B37" i="5"/>
  <c r="N37" i="5"/>
  <c r="B41" i="2"/>
  <c r="C40" i="2"/>
  <c r="D32" i="5"/>
  <c r="S32" i="5"/>
  <c r="P32" i="5"/>
  <c r="A32" i="5"/>
  <c r="M35" i="2"/>
  <c r="J32" i="5"/>
  <c r="M32" i="5"/>
  <c r="V32" i="5"/>
  <c r="G32" i="5"/>
  <c r="J36" i="2"/>
  <c r="K39" i="2"/>
  <c r="E39" i="2"/>
  <c r="N34" i="2"/>
  <c r="O34" i="2"/>
  <c r="K40" i="2" l="1"/>
  <c r="E40" i="2"/>
  <c r="W38" i="5"/>
  <c r="T38" i="5"/>
  <c r="Q38" i="5"/>
  <c r="N38" i="5"/>
  <c r="K38" i="5"/>
  <c r="H38" i="5"/>
  <c r="E38" i="5"/>
  <c r="B38" i="5"/>
  <c r="B42" i="2"/>
  <c r="C41" i="2"/>
  <c r="G33" i="5"/>
  <c r="D33" i="5"/>
  <c r="A33" i="5"/>
  <c r="M33" i="5"/>
  <c r="P33" i="5"/>
  <c r="M36" i="2"/>
  <c r="J33" i="5"/>
  <c r="V33" i="5"/>
  <c r="S33" i="5"/>
  <c r="J37" i="2"/>
  <c r="N35" i="2"/>
  <c r="O35" i="2"/>
  <c r="F39" i="2"/>
  <c r="H39" i="2" s="1"/>
  <c r="G39" i="2" s="1"/>
  <c r="S34" i="5" l="1"/>
  <c r="M34" i="5"/>
  <c r="P34" i="5"/>
  <c r="G34" i="5"/>
  <c r="V34" i="5"/>
  <c r="J34" i="5"/>
  <c r="A34" i="5"/>
  <c r="D34" i="5"/>
  <c r="M37" i="2"/>
  <c r="J38" i="2"/>
  <c r="N36" i="2"/>
  <c r="O36" i="2"/>
  <c r="F40" i="2"/>
  <c r="H40" i="2" s="1"/>
  <c r="G40" i="2" s="1"/>
  <c r="K41" i="2"/>
  <c r="E41" i="2"/>
  <c r="T39" i="5"/>
  <c r="K39" i="5"/>
  <c r="H39" i="5"/>
  <c r="Q39" i="5"/>
  <c r="E39" i="5"/>
  <c r="N39" i="5"/>
  <c r="W39" i="5"/>
  <c r="B39" i="5"/>
  <c r="B43" i="2"/>
  <c r="C42" i="2"/>
  <c r="K42" i="2" l="1"/>
  <c r="E42" i="2"/>
  <c r="W40" i="5"/>
  <c r="T40" i="5"/>
  <c r="Q40" i="5"/>
  <c r="N40" i="5"/>
  <c r="K40" i="5"/>
  <c r="H40" i="5"/>
  <c r="E40" i="5"/>
  <c r="B40" i="5"/>
  <c r="B44" i="2"/>
  <c r="C43" i="2"/>
  <c r="F41" i="2"/>
  <c r="H41" i="2" s="1"/>
  <c r="G41" i="2" s="1"/>
  <c r="D35" i="5"/>
  <c r="J35" i="5"/>
  <c r="S35" i="5"/>
  <c r="G35" i="5"/>
  <c r="A35" i="5"/>
  <c r="M38" i="2"/>
  <c r="M35" i="5"/>
  <c r="P35" i="5"/>
  <c r="V35" i="5"/>
  <c r="J39" i="2"/>
  <c r="N37" i="2"/>
  <c r="O37" i="2"/>
  <c r="N38" i="2" l="1"/>
  <c r="O38" i="2"/>
  <c r="W41" i="5"/>
  <c r="T41" i="5"/>
  <c r="K41" i="5"/>
  <c r="H41" i="5"/>
  <c r="Q41" i="5"/>
  <c r="E41" i="5"/>
  <c r="B41" i="5"/>
  <c r="N41" i="5"/>
  <c r="B45" i="2"/>
  <c r="C44" i="2"/>
  <c r="K43" i="2"/>
  <c r="E43" i="2"/>
  <c r="H42" i="2"/>
  <c r="G42" i="2"/>
  <c r="F42" i="2"/>
  <c r="M36" i="5"/>
  <c r="G36" i="5"/>
  <c r="A36" i="5"/>
  <c r="P36" i="5"/>
  <c r="D36" i="5"/>
  <c r="J36" i="5"/>
  <c r="S36" i="5"/>
  <c r="M39" i="2"/>
  <c r="V36" i="5"/>
  <c r="J40" i="2"/>
  <c r="F43" i="2" l="1"/>
  <c r="H43" i="2" s="1"/>
  <c r="G43" i="2" s="1"/>
  <c r="W42" i="5"/>
  <c r="T42" i="5"/>
  <c r="Q42" i="5"/>
  <c r="N42" i="5"/>
  <c r="K42" i="5"/>
  <c r="H42" i="5"/>
  <c r="B42" i="5"/>
  <c r="E42" i="5"/>
  <c r="B46" i="2"/>
  <c r="C45" i="2"/>
  <c r="D37" i="5"/>
  <c r="M37" i="5"/>
  <c r="J37" i="5"/>
  <c r="A37" i="5"/>
  <c r="M40" i="2"/>
  <c r="G37" i="5"/>
  <c r="P37" i="5"/>
  <c r="V37" i="5"/>
  <c r="S37" i="5"/>
  <c r="J41" i="2"/>
  <c r="O39" i="2"/>
  <c r="N39" i="2"/>
  <c r="K44" i="2"/>
  <c r="E44" i="2"/>
  <c r="M38" i="5" l="1"/>
  <c r="J38" i="5"/>
  <c r="P38" i="5"/>
  <c r="M41" i="2"/>
  <c r="G38" i="5"/>
  <c r="V38" i="5"/>
  <c r="A38" i="5"/>
  <c r="S38" i="5"/>
  <c r="D38" i="5"/>
  <c r="J42" i="2"/>
  <c r="N40" i="2"/>
  <c r="O40" i="2"/>
  <c r="K45" i="2"/>
  <c r="E45" i="2"/>
  <c r="K43" i="5"/>
  <c r="H43" i="5"/>
  <c r="W43" i="5"/>
  <c r="T43" i="5"/>
  <c r="Q43" i="5"/>
  <c r="N43" i="5"/>
  <c r="B43" i="5"/>
  <c r="E43" i="5"/>
  <c r="B47" i="2"/>
  <c r="C46" i="2"/>
  <c r="F44" i="2"/>
  <c r="H44" i="2" s="1"/>
  <c r="G44" i="2" s="1"/>
  <c r="K46" i="2" l="1"/>
  <c r="E46" i="2"/>
  <c r="W44" i="5"/>
  <c r="T44" i="5"/>
  <c r="Q44" i="5"/>
  <c r="N44" i="5"/>
  <c r="K44" i="5"/>
  <c r="H44" i="5"/>
  <c r="E44" i="5"/>
  <c r="B44" i="5"/>
  <c r="B48" i="2"/>
  <c r="C47" i="2"/>
  <c r="O41" i="2"/>
  <c r="N41" i="2"/>
  <c r="F45" i="2"/>
  <c r="H45" i="2" s="1"/>
  <c r="G45" i="2" s="1"/>
  <c r="M42" i="2"/>
  <c r="P39" i="5"/>
  <c r="S39" i="5"/>
  <c r="A39" i="5"/>
  <c r="G39" i="5"/>
  <c r="M39" i="5"/>
  <c r="J39" i="5"/>
  <c r="V39" i="5"/>
  <c r="D39" i="5"/>
  <c r="J43" i="2"/>
  <c r="O42" i="2" l="1"/>
  <c r="N42" i="2"/>
  <c r="W45" i="5"/>
  <c r="T45" i="5"/>
  <c r="K45" i="5"/>
  <c r="H45" i="5"/>
  <c r="Q45" i="5"/>
  <c r="E45" i="5"/>
  <c r="B45" i="5"/>
  <c r="N45" i="5"/>
  <c r="B49" i="2"/>
  <c r="C48" i="2"/>
  <c r="F46" i="2"/>
  <c r="H46" i="2" s="1"/>
  <c r="G46" i="2" s="1"/>
  <c r="S40" i="5"/>
  <c r="V40" i="5"/>
  <c r="M40" i="5"/>
  <c r="D40" i="5"/>
  <c r="P40" i="5"/>
  <c r="A40" i="5"/>
  <c r="G40" i="5"/>
  <c r="J40" i="5"/>
  <c r="M43" i="2"/>
  <c r="J44" i="2"/>
  <c r="K47" i="2"/>
  <c r="E47" i="2"/>
  <c r="F47" i="2" l="1"/>
  <c r="H47" i="2" s="1"/>
  <c r="G47" i="2" s="1"/>
  <c r="W46" i="5"/>
  <c r="T46" i="5"/>
  <c r="Q46" i="5"/>
  <c r="N46" i="5"/>
  <c r="K46" i="5"/>
  <c r="H46" i="5"/>
  <c r="E46" i="5"/>
  <c r="B46" i="5"/>
  <c r="B50" i="2"/>
  <c r="C49" i="2"/>
  <c r="K48" i="2"/>
  <c r="E48" i="2"/>
  <c r="S41" i="5"/>
  <c r="M41" i="5"/>
  <c r="D41" i="5"/>
  <c r="A41" i="5"/>
  <c r="J41" i="5"/>
  <c r="G41" i="5"/>
  <c r="P41" i="5"/>
  <c r="M44" i="2"/>
  <c r="V41" i="5"/>
  <c r="J45" i="2"/>
  <c r="O43" i="2"/>
  <c r="N43" i="2"/>
  <c r="F48" i="2" l="1"/>
  <c r="H48" i="2" s="1"/>
  <c r="G48" i="2" s="1"/>
  <c r="K47" i="5"/>
  <c r="H47" i="5"/>
  <c r="W47" i="5"/>
  <c r="T47" i="5"/>
  <c r="Q47" i="5"/>
  <c r="E47" i="5"/>
  <c r="N47" i="5"/>
  <c r="B51" i="2"/>
  <c r="B47" i="5"/>
  <c r="C50" i="2"/>
  <c r="K49" i="2"/>
  <c r="E49" i="2"/>
  <c r="N44" i="2"/>
  <c r="O44" i="2"/>
  <c r="D42" i="5"/>
  <c r="V42" i="5"/>
  <c r="S42" i="5"/>
  <c r="M42" i="5"/>
  <c r="A42" i="5"/>
  <c r="G42" i="5"/>
  <c r="J42" i="5"/>
  <c r="P42" i="5"/>
  <c r="M45" i="2"/>
  <c r="J46" i="2"/>
  <c r="W48" i="5" l="1"/>
  <c r="T48" i="5"/>
  <c r="Q48" i="5"/>
  <c r="N48" i="5"/>
  <c r="K48" i="5"/>
  <c r="H48" i="5"/>
  <c r="E48" i="5"/>
  <c r="B48" i="5"/>
  <c r="B52" i="2"/>
  <c r="C51" i="2"/>
  <c r="K50" i="2"/>
  <c r="E50" i="2"/>
  <c r="A43" i="5"/>
  <c r="M43" i="5"/>
  <c r="J43" i="5"/>
  <c r="G43" i="5"/>
  <c r="P43" i="5"/>
  <c r="V43" i="5"/>
  <c r="D43" i="5"/>
  <c r="S43" i="5"/>
  <c r="M46" i="2"/>
  <c r="J47" i="2"/>
  <c r="O45" i="2"/>
  <c r="N45" i="2"/>
  <c r="F49" i="2"/>
  <c r="H49" i="2" s="1"/>
  <c r="G49" i="2" s="1"/>
  <c r="F50" i="2" l="1"/>
  <c r="H50" i="2" s="1"/>
  <c r="G50" i="2" s="1"/>
  <c r="S44" i="5"/>
  <c r="M44" i="5"/>
  <c r="J44" i="5"/>
  <c r="G44" i="5"/>
  <c r="A44" i="5"/>
  <c r="D44" i="5"/>
  <c r="P44" i="5"/>
  <c r="M47" i="2"/>
  <c r="V44" i="5"/>
  <c r="J48" i="2"/>
  <c r="K51" i="2"/>
  <c r="E51" i="2"/>
  <c r="N46" i="2"/>
  <c r="O46" i="2"/>
  <c r="W49" i="5"/>
  <c r="T49" i="5"/>
  <c r="K49" i="5"/>
  <c r="H49" i="5"/>
  <c r="Q49" i="5"/>
  <c r="E49" i="5"/>
  <c r="B49" i="5"/>
  <c r="N49" i="5"/>
  <c r="B53" i="2"/>
  <c r="C52" i="2"/>
  <c r="O47" i="2" l="1"/>
  <c r="N47" i="2"/>
  <c r="F51" i="2"/>
  <c r="H51" i="2" s="1"/>
  <c r="G51" i="2" s="1"/>
  <c r="W50" i="5"/>
  <c r="T50" i="5"/>
  <c r="Q50" i="5"/>
  <c r="N50" i="5"/>
  <c r="K50" i="5"/>
  <c r="H50" i="5"/>
  <c r="B50" i="5"/>
  <c r="E50" i="5"/>
  <c r="B54" i="2"/>
  <c r="C53" i="2"/>
  <c r="V45" i="5"/>
  <c r="S45" i="5"/>
  <c r="M45" i="5"/>
  <c r="D45" i="5"/>
  <c r="J45" i="5"/>
  <c r="A45" i="5"/>
  <c r="G45" i="5"/>
  <c r="M48" i="2"/>
  <c r="P45" i="5"/>
  <c r="J49" i="2"/>
  <c r="K52" i="2"/>
  <c r="E52" i="2"/>
  <c r="W51" i="5" l="1"/>
  <c r="T51" i="5"/>
  <c r="K51" i="5"/>
  <c r="H51" i="5"/>
  <c r="Q51" i="5"/>
  <c r="N51" i="5"/>
  <c r="B51" i="5"/>
  <c r="E51" i="5"/>
  <c r="B55" i="2"/>
  <c r="C54" i="2"/>
  <c r="F52" i="2"/>
  <c r="H52" i="2" s="1"/>
  <c r="G52" i="2" s="1"/>
  <c r="D46" i="5"/>
  <c r="V46" i="5"/>
  <c r="M46" i="5"/>
  <c r="S46" i="5"/>
  <c r="P46" i="5"/>
  <c r="A46" i="5"/>
  <c r="M49" i="2"/>
  <c r="J46" i="5"/>
  <c r="G46" i="5"/>
  <c r="J50" i="2"/>
  <c r="N48" i="2"/>
  <c r="O48" i="2"/>
  <c r="K53" i="2"/>
  <c r="E53" i="2"/>
  <c r="O49" i="2" l="1"/>
  <c r="N49" i="2"/>
  <c r="F53" i="2"/>
  <c r="H53" i="2" s="1"/>
  <c r="G53" i="2" s="1"/>
  <c r="K54" i="2"/>
  <c r="E54" i="2"/>
  <c r="V47" i="5"/>
  <c r="G47" i="5"/>
  <c r="D47" i="5"/>
  <c r="M47" i="5"/>
  <c r="P47" i="5"/>
  <c r="J47" i="5"/>
  <c r="M50" i="2"/>
  <c r="S47" i="5"/>
  <c r="A47" i="5"/>
  <c r="J51" i="2"/>
  <c r="W52" i="5"/>
  <c r="T52" i="5"/>
  <c r="Q52" i="5"/>
  <c r="N52" i="5"/>
  <c r="K52" i="5"/>
  <c r="H52" i="5"/>
  <c r="E52" i="5"/>
  <c r="B52" i="5"/>
  <c r="B56" i="2"/>
  <c r="C55" i="2"/>
  <c r="F54" i="2" l="1"/>
  <c r="H54" i="2" s="1"/>
  <c r="G54" i="2" s="1"/>
  <c r="O50" i="2"/>
  <c r="N50" i="2"/>
  <c r="D48" i="5"/>
  <c r="S48" i="5"/>
  <c r="J48" i="5"/>
  <c r="P48" i="5"/>
  <c r="V48" i="5"/>
  <c r="M51" i="2"/>
  <c r="G48" i="5"/>
  <c r="A48" i="5"/>
  <c r="M48" i="5"/>
  <c r="J52" i="2"/>
  <c r="K55" i="2"/>
  <c r="E55" i="2"/>
  <c r="W53" i="5"/>
  <c r="T53" i="5"/>
  <c r="K53" i="5"/>
  <c r="H53" i="5"/>
  <c r="Q53" i="5"/>
  <c r="E53" i="5"/>
  <c r="B53" i="5"/>
  <c r="N53" i="5"/>
  <c r="B57" i="2"/>
  <c r="C56" i="2"/>
  <c r="K56" i="2" l="1"/>
  <c r="E56" i="2"/>
  <c r="N51" i="2"/>
  <c r="O51" i="2"/>
  <c r="S49" i="5"/>
  <c r="J49" i="5"/>
  <c r="D49" i="5"/>
  <c r="P49" i="5"/>
  <c r="M49" i="5"/>
  <c r="G49" i="5"/>
  <c r="M52" i="2"/>
  <c r="V49" i="5"/>
  <c r="A49" i="5"/>
  <c r="J53" i="2"/>
  <c r="W54" i="5"/>
  <c r="T54" i="5"/>
  <c r="Q54" i="5"/>
  <c r="N54" i="5"/>
  <c r="K54" i="5"/>
  <c r="H54" i="5"/>
  <c r="E54" i="5"/>
  <c r="B54" i="5"/>
  <c r="B58" i="2"/>
  <c r="C57" i="2"/>
  <c r="F55" i="2"/>
  <c r="H55" i="2" s="1"/>
  <c r="G55" i="2" s="1"/>
  <c r="K57" i="2" l="1"/>
  <c r="E57" i="2"/>
  <c r="N52" i="2"/>
  <c r="O52" i="2"/>
  <c r="W55" i="5"/>
  <c r="T55" i="5"/>
  <c r="K55" i="5"/>
  <c r="H55" i="5"/>
  <c r="Q55" i="5"/>
  <c r="E55" i="5"/>
  <c r="N55" i="5"/>
  <c r="B55" i="5"/>
  <c r="B59" i="2"/>
  <c r="C58" i="2"/>
  <c r="V50" i="5"/>
  <c r="S50" i="5"/>
  <c r="J50" i="5"/>
  <c r="G50" i="5"/>
  <c r="M50" i="5"/>
  <c r="D50" i="5"/>
  <c r="A50" i="5"/>
  <c r="M53" i="2"/>
  <c r="P50" i="5"/>
  <c r="J54" i="2"/>
  <c r="F56" i="2"/>
  <c r="H56" i="2" s="1"/>
  <c r="G56" i="2" s="1"/>
  <c r="K58" i="2" l="1"/>
  <c r="E58" i="2"/>
  <c r="W56" i="5"/>
  <c r="T56" i="5"/>
  <c r="Q56" i="5"/>
  <c r="N56" i="5"/>
  <c r="K56" i="5"/>
  <c r="H56" i="5"/>
  <c r="E56" i="5"/>
  <c r="B56" i="5"/>
  <c r="B60" i="2"/>
  <c r="C59" i="2"/>
  <c r="V51" i="5"/>
  <c r="D51" i="5"/>
  <c r="S51" i="5"/>
  <c r="A51" i="5"/>
  <c r="M51" i="5"/>
  <c r="G51" i="5"/>
  <c r="J51" i="5"/>
  <c r="P51" i="5"/>
  <c r="M54" i="2"/>
  <c r="J55" i="2"/>
  <c r="F57" i="2"/>
  <c r="H57" i="2" s="1"/>
  <c r="G57" i="2" s="1"/>
  <c r="N53" i="2"/>
  <c r="O53" i="2"/>
  <c r="W57" i="5" l="1"/>
  <c r="T57" i="5"/>
  <c r="K57" i="5"/>
  <c r="H57" i="5"/>
  <c r="Q57" i="5"/>
  <c r="E57" i="5"/>
  <c r="B57" i="5"/>
  <c r="N57" i="5"/>
  <c r="B61" i="2"/>
  <c r="C60" i="2"/>
  <c r="M52" i="5"/>
  <c r="J52" i="5"/>
  <c r="M55" i="2"/>
  <c r="G52" i="5"/>
  <c r="V52" i="5"/>
  <c r="A52" i="5"/>
  <c r="P52" i="5"/>
  <c r="D52" i="5"/>
  <c r="S52" i="5"/>
  <c r="J56" i="2"/>
  <c r="N54" i="2"/>
  <c r="O54" i="2"/>
  <c r="F58" i="2"/>
  <c r="H58" i="2" s="1"/>
  <c r="G58" i="2" s="1"/>
  <c r="K59" i="2"/>
  <c r="E59" i="2"/>
  <c r="N55" i="2" l="1"/>
  <c r="O55" i="2"/>
  <c r="D53" i="5"/>
  <c r="M53" i="5"/>
  <c r="J53" i="5"/>
  <c r="V53" i="5"/>
  <c r="G53" i="5"/>
  <c r="P53" i="5"/>
  <c r="M56" i="2"/>
  <c r="A53" i="5"/>
  <c r="S53" i="5"/>
  <c r="J57" i="2"/>
  <c r="F59" i="2"/>
  <c r="H59" i="2" s="1"/>
  <c r="G59" i="2" s="1"/>
  <c r="K60" i="2"/>
  <c r="E60" i="2"/>
  <c r="W58" i="5"/>
  <c r="T58" i="5"/>
  <c r="Q58" i="5"/>
  <c r="N58" i="5"/>
  <c r="K58" i="5"/>
  <c r="H58" i="5"/>
  <c r="B58" i="5"/>
  <c r="E58" i="5"/>
  <c r="B62" i="2"/>
  <c r="C61" i="2"/>
  <c r="K61" i="2" l="1"/>
  <c r="E61" i="2"/>
  <c r="M54" i="5"/>
  <c r="S54" i="5"/>
  <c r="P54" i="5"/>
  <c r="J54" i="5"/>
  <c r="M57" i="2"/>
  <c r="V54" i="5"/>
  <c r="G54" i="5"/>
  <c r="A54" i="5"/>
  <c r="D54" i="5"/>
  <c r="J58" i="2"/>
  <c r="W59" i="5"/>
  <c r="T59" i="5"/>
  <c r="K59" i="5"/>
  <c r="H59" i="5"/>
  <c r="Q59" i="5"/>
  <c r="B59" i="5"/>
  <c r="N59" i="5"/>
  <c r="E59" i="5"/>
  <c r="B63" i="2"/>
  <c r="C62" i="2"/>
  <c r="H60" i="2"/>
  <c r="G60" i="2"/>
  <c r="F60" i="2"/>
  <c r="N56" i="2"/>
  <c r="O56" i="2"/>
  <c r="O57" i="2" l="1"/>
  <c r="N57" i="2"/>
  <c r="K62" i="2"/>
  <c r="E62" i="2"/>
  <c r="M58" i="2"/>
  <c r="A55" i="5"/>
  <c r="P55" i="5"/>
  <c r="V55" i="5"/>
  <c r="J55" i="5"/>
  <c r="M55" i="5"/>
  <c r="G55" i="5"/>
  <c r="D55" i="5"/>
  <c r="S55" i="5"/>
  <c r="J59" i="2"/>
  <c r="F61" i="2"/>
  <c r="H61" i="2" s="1"/>
  <c r="G61" i="2" s="1"/>
  <c r="W60" i="5"/>
  <c r="T60" i="5"/>
  <c r="Q60" i="5"/>
  <c r="N60" i="5"/>
  <c r="K60" i="5"/>
  <c r="H60" i="5"/>
  <c r="E60" i="5"/>
  <c r="B60" i="5"/>
  <c r="B64" i="2"/>
  <c r="C63" i="2"/>
  <c r="N58" i="2" l="1"/>
  <c r="O58" i="2"/>
  <c r="S56" i="5"/>
  <c r="M56" i="5"/>
  <c r="J56" i="5"/>
  <c r="V56" i="5"/>
  <c r="A56" i="5"/>
  <c r="D56" i="5"/>
  <c r="G56" i="5"/>
  <c r="P56" i="5"/>
  <c r="M59" i="2"/>
  <c r="J60" i="2"/>
  <c r="F62" i="2"/>
  <c r="H62" i="2" s="1"/>
  <c r="G62" i="2" s="1"/>
  <c r="W61" i="5"/>
  <c r="T61" i="5"/>
  <c r="K61" i="5"/>
  <c r="H61" i="5"/>
  <c r="Q61" i="5"/>
  <c r="E61" i="5"/>
  <c r="B61" i="5"/>
  <c r="N61" i="5"/>
  <c r="B65" i="2"/>
  <c r="C64" i="2"/>
  <c r="K63" i="2"/>
  <c r="E63" i="2"/>
  <c r="M57" i="5" l="1"/>
  <c r="G57" i="5"/>
  <c r="J57" i="5"/>
  <c r="P57" i="5"/>
  <c r="S57" i="5"/>
  <c r="D57" i="5"/>
  <c r="M60" i="2"/>
  <c r="A57" i="5"/>
  <c r="V57" i="5"/>
  <c r="J61" i="2"/>
  <c r="O59" i="2"/>
  <c r="N59" i="2"/>
  <c r="F63" i="2"/>
  <c r="H63" i="2" s="1"/>
  <c r="G63" i="2" s="1"/>
  <c r="K64" i="2"/>
  <c r="E64" i="2"/>
  <c r="W62" i="5"/>
  <c r="T62" i="5"/>
  <c r="Q62" i="5"/>
  <c r="N62" i="5"/>
  <c r="K62" i="5"/>
  <c r="H62" i="5"/>
  <c r="E62" i="5"/>
  <c r="B62" i="5"/>
  <c r="B66" i="2"/>
  <c r="C65" i="2"/>
  <c r="N60" i="2" l="1"/>
  <c r="O60" i="2"/>
  <c r="F64" i="2"/>
  <c r="H64" i="2" s="1"/>
  <c r="G64" i="2" s="1"/>
  <c r="S58" i="5"/>
  <c r="P58" i="5"/>
  <c r="M58" i="5"/>
  <c r="G58" i="5"/>
  <c r="J58" i="5"/>
  <c r="A58" i="5"/>
  <c r="M61" i="2"/>
  <c r="D58" i="5"/>
  <c r="V58" i="5"/>
  <c r="J62" i="2"/>
  <c r="K65" i="2"/>
  <c r="E65" i="2"/>
  <c r="W63" i="5"/>
  <c r="T63" i="5"/>
  <c r="K63" i="5"/>
  <c r="H63" i="5"/>
  <c r="Q63" i="5"/>
  <c r="E63" i="5"/>
  <c r="N63" i="5"/>
  <c r="B67" i="2"/>
  <c r="B63" i="5"/>
  <c r="C66" i="2"/>
  <c r="O61" i="2" l="1"/>
  <c r="N61" i="2"/>
  <c r="S59" i="5"/>
  <c r="M62" i="2"/>
  <c r="M59" i="5"/>
  <c r="A59" i="5"/>
  <c r="J59" i="5"/>
  <c r="P59" i="5"/>
  <c r="G59" i="5"/>
  <c r="D59" i="5"/>
  <c r="V59" i="5"/>
  <c r="J63" i="2"/>
  <c r="K66" i="2"/>
  <c r="E66" i="2"/>
  <c r="W64" i="5"/>
  <c r="T64" i="5"/>
  <c r="Q64" i="5"/>
  <c r="N64" i="5"/>
  <c r="K64" i="5"/>
  <c r="H64" i="5"/>
  <c r="E64" i="5"/>
  <c r="B64" i="5"/>
  <c r="B68" i="2"/>
  <c r="C67" i="2"/>
  <c r="F65" i="2"/>
  <c r="H65" i="2" s="1"/>
  <c r="G65" i="2" s="1"/>
  <c r="D60" i="5" l="1"/>
  <c r="M63" i="2"/>
  <c r="J60" i="5"/>
  <c r="A60" i="5"/>
  <c r="V60" i="5"/>
  <c r="P60" i="5"/>
  <c r="G60" i="5"/>
  <c r="S60" i="5"/>
  <c r="M60" i="5"/>
  <c r="J64" i="2"/>
  <c r="N62" i="2"/>
  <c r="O62" i="2"/>
  <c r="K67" i="2"/>
  <c r="E67" i="2"/>
  <c r="W65" i="5"/>
  <c r="T65" i="5"/>
  <c r="K65" i="5"/>
  <c r="H65" i="5"/>
  <c r="Q65" i="5"/>
  <c r="E65" i="5"/>
  <c r="B65" i="5"/>
  <c r="N65" i="5"/>
  <c r="B69" i="2"/>
  <c r="C68" i="2"/>
  <c r="F66" i="2"/>
  <c r="H66" i="2" s="1"/>
  <c r="G66" i="2" s="1"/>
  <c r="W66" i="5" l="1"/>
  <c r="T66" i="5"/>
  <c r="Q66" i="5"/>
  <c r="N66" i="5"/>
  <c r="K66" i="5"/>
  <c r="H66" i="5"/>
  <c r="E66" i="5"/>
  <c r="B70" i="2"/>
  <c r="B66" i="5"/>
  <c r="C69" i="2"/>
  <c r="F67" i="2"/>
  <c r="H67" i="2" s="1"/>
  <c r="G67" i="2" s="1"/>
  <c r="D61" i="5"/>
  <c r="M61" i="5"/>
  <c r="S61" i="5"/>
  <c r="A61" i="5"/>
  <c r="M64" i="2"/>
  <c r="P61" i="5"/>
  <c r="J61" i="5"/>
  <c r="G61" i="5"/>
  <c r="V61" i="5"/>
  <c r="J65" i="2"/>
  <c r="O63" i="2"/>
  <c r="N63" i="2"/>
  <c r="K68" i="2"/>
  <c r="E68" i="2"/>
  <c r="O64" i="2" l="1"/>
  <c r="N64" i="2"/>
  <c r="K69" i="2"/>
  <c r="E69" i="2"/>
  <c r="F68" i="2"/>
  <c r="H68" i="2" s="1"/>
  <c r="G68" i="2" s="1"/>
  <c r="S62" i="5"/>
  <c r="M62" i="5"/>
  <c r="A62" i="5"/>
  <c r="G62" i="5"/>
  <c r="M65" i="2"/>
  <c r="P62" i="5"/>
  <c r="D62" i="5"/>
  <c r="J62" i="5"/>
  <c r="V62" i="5"/>
  <c r="J66" i="2"/>
  <c r="W67" i="5"/>
  <c r="T67" i="5"/>
  <c r="K67" i="5"/>
  <c r="H67" i="5"/>
  <c r="Q67" i="5"/>
  <c r="N67" i="5"/>
  <c r="E67" i="5"/>
  <c r="B67" i="5"/>
  <c r="B71" i="2"/>
  <c r="C70" i="2"/>
  <c r="N65" i="2" l="1"/>
  <c r="O65" i="2"/>
  <c r="W68" i="5"/>
  <c r="T68" i="5"/>
  <c r="Q68" i="5"/>
  <c r="N68" i="5"/>
  <c r="K68" i="5"/>
  <c r="H68" i="5"/>
  <c r="E68" i="5"/>
  <c r="B68" i="5"/>
  <c r="B72" i="2"/>
  <c r="C71" i="2"/>
  <c r="F69" i="2"/>
  <c r="H69" i="2" s="1"/>
  <c r="G69" i="2" s="1"/>
  <c r="S63" i="5"/>
  <c r="G63" i="5"/>
  <c r="D63" i="5"/>
  <c r="A63" i="5"/>
  <c r="M63" i="5"/>
  <c r="J63" i="5"/>
  <c r="P63" i="5"/>
  <c r="V63" i="5"/>
  <c r="M66" i="2"/>
  <c r="J67" i="2"/>
  <c r="K70" i="2"/>
  <c r="E70" i="2"/>
  <c r="K71" i="2" l="1"/>
  <c r="E71" i="2"/>
  <c r="W69" i="5"/>
  <c r="T69" i="5"/>
  <c r="K69" i="5"/>
  <c r="H69" i="5"/>
  <c r="Q69" i="5"/>
  <c r="E69" i="5"/>
  <c r="B69" i="5"/>
  <c r="N69" i="5"/>
  <c r="B73" i="2"/>
  <c r="C72" i="2"/>
  <c r="F70" i="2"/>
  <c r="H70" i="2" s="1"/>
  <c r="G70" i="2" s="1"/>
  <c r="D64" i="5"/>
  <c r="M64" i="5"/>
  <c r="V64" i="5"/>
  <c r="G64" i="5"/>
  <c r="S64" i="5"/>
  <c r="J64" i="5"/>
  <c r="P64" i="5"/>
  <c r="M67" i="2"/>
  <c r="A64" i="5"/>
  <c r="J68" i="2"/>
  <c r="N66" i="2"/>
  <c r="O66" i="2"/>
  <c r="N67" i="2" l="1"/>
  <c r="O67" i="2"/>
  <c r="W70" i="5"/>
  <c r="T70" i="5"/>
  <c r="Q70" i="5"/>
  <c r="N70" i="5"/>
  <c r="K70" i="5"/>
  <c r="H70" i="5"/>
  <c r="E70" i="5"/>
  <c r="B70" i="5"/>
  <c r="B74" i="2"/>
  <c r="C73" i="2"/>
  <c r="V65" i="5"/>
  <c r="S65" i="5"/>
  <c r="J65" i="5"/>
  <c r="M68" i="2"/>
  <c r="M65" i="5"/>
  <c r="G65" i="5"/>
  <c r="A65" i="5"/>
  <c r="D65" i="5"/>
  <c r="P65" i="5"/>
  <c r="J69" i="2"/>
  <c r="H71" i="2"/>
  <c r="G71" i="2"/>
  <c r="F71" i="2"/>
  <c r="K72" i="2"/>
  <c r="E72" i="2"/>
  <c r="V66" i="5" l="1"/>
  <c r="G66" i="5"/>
  <c r="S66" i="5"/>
  <c r="M66" i="5"/>
  <c r="J66" i="5"/>
  <c r="P66" i="5"/>
  <c r="A66" i="5"/>
  <c r="M69" i="2"/>
  <c r="D66" i="5"/>
  <c r="J70" i="2"/>
  <c r="N68" i="2"/>
  <c r="O68" i="2"/>
  <c r="F72" i="2"/>
  <c r="H72" i="2" s="1"/>
  <c r="G72" i="2" s="1"/>
  <c r="K73" i="2"/>
  <c r="E73" i="2"/>
  <c r="W71" i="5"/>
  <c r="T71" i="5"/>
  <c r="K71" i="5"/>
  <c r="H71" i="5"/>
  <c r="Q71" i="5"/>
  <c r="E71" i="5"/>
  <c r="N71" i="5"/>
  <c r="B75" i="2"/>
  <c r="B71" i="5"/>
  <c r="C74" i="2"/>
  <c r="K74" i="2" l="1"/>
  <c r="E74" i="2"/>
  <c r="N69" i="2"/>
  <c r="O69" i="2"/>
  <c r="V67" i="5"/>
  <c r="D67" i="5"/>
  <c r="M67" i="5"/>
  <c r="S67" i="5"/>
  <c r="A67" i="5"/>
  <c r="M70" i="2"/>
  <c r="P67" i="5"/>
  <c r="J67" i="5"/>
  <c r="G67" i="5"/>
  <c r="J71" i="2"/>
  <c r="W72" i="5"/>
  <c r="T72" i="5"/>
  <c r="Q72" i="5"/>
  <c r="N72" i="5"/>
  <c r="K72" i="5"/>
  <c r="H72" i="5"/>
  <c r="E72" i="5"/>
  <c r="B72" i="5"/>
  <c r="B76" i="2"/>
  <c r="C75" i="2"/>
  <c r="F73" i="2"/>
  <c r="H73" i="2" s="1"/>
  <c r="G73" i="2" s="1"/>
  <c r="K75" i="2" l="1"/>
  <c r="E75" i="2"/>
  <c r="N70" i="2"/>
  <c r="O70" i="2"/>
  <c r="F74" i="2"/>
  <c r="H74" i="2" s="1"/>
  <c r="G74" i="2" s="1"/>
  <c r="W73" i="5"/>
  <c r="T73" i="5"/>
  <c r="K73" i="5"/>
  <c r="H73" i="5"/>
  <c r="Q73" i="5"/>
  <c r="E73" i="5"/>
  <c r="B73" i="5"/>
  <c r="N73" i="5"/>
  <c r="B77" i="2"/>
  <c r="C76" i="2"/>
  <c r="V68" i="5"/>
  <c r="S68" i="5"/>
  <c r="M68" i="5"/>
  <c r="J68" i="5"/>
  <c r="P68" i="5"/>
  <c r="A68" i="5"/>
  <c r="G68" i="5"/>
  <c r="M71" i="2"/>
  <c r="D68" i="5"/>
  <c r="J72" i="2"/>
  <c r="D69" i="5" l="1"/>
  <c r="G69" i="5"/>
  <c r="M72" i="2"/>
  <c r="A69" i="5"/>
  <c r="P69" i="5"/>
  <c r="V69" i="5"/>
  <c r="M69" i="5"/>
  <c r="J69" i="5"/>
  <c r="S69" i="5"/>
  <c r="J73" i="2"/>
  <c r="O71" i="2"/>
  <c r="N71" i="2"/>
  <c r="K76" i="2"/>
  <c r="E76" i="2"/>
  <c r="F75" i="2"/>
  <c r="H75" i="2" s="1"/>
  <c r="G75" i="2" s="1"/>
  <c r="T74" i="5"/>
  <c r="Q74" i="5"/>
  <c r="N74" i="5"/>
  <c r="K74" i="5"/>
  <c r="H74" i="5"/>
  <c r="W74" i="5"/>
  <c r="B74" i="5"/>
  <c r="E74" i="5"/>
  <c r="B78" i="2"/>
  <c r="C77" i="2"/>
  <c r="K77" i="2" l="1"/>
  <c r="E77" i="2"/>
  <c r="O72" i="2"/>
  <c r="N72" i="2"/>
  <c r="W75" i="5"/>
  <c r="T75" i="5"/>
  <c r="K75" i="5"/>
  <c r="H75" i="5"/>
  <c r="Q75" i="5"/>
  <c r="B75" i="5"/>
  <c r="B79" i="2"/>
  <c r="N75" i="5"/>
  <c r="E75" i="5"/>
  <c r="C78" i="2"/>
  <c r="M70" i="5"/>
  <c r="J70" i="5"/>
  <c r="A70" i="5"/>
  <c r="M73" i="2"/>
  <c r="S70" i="5"/>
  <c r="P70" i="5"/>
  <c r="D70" i="5"/>
  <c r="V70" i="5"/>
  <c r="G70" i="5"/>
  <c r="J74" i="2"/>
  <c r="F76" i="2"/>
  <c r="H76" i="2" s="1"/>
  <c r="G76" i="2" s="1"/>
  <c r="M74" i="2" l="1"/>
  <c r="A71" i="5"/>
  <c r="M71" i="5"/>
  <c r="J71" i="5"/>
  <c r="V71" i="5"/>
  <c r="D71" i="5"/>
  <c r="S71" i="5"/>
  <c r="P71" i="5"/>
  <c r="G71" i="5"/>
  <c r="J75" i="2"/>
  <c r="K78" i="2"/>
  <c r="E78" i="2"/>
  <c r="W76" i="5"/>
  <c r="T76" i="5"/>
  <c r="Q76" i="5"/>
  <c r="N76" i="5"/>
  <c r="K76" i="5"/>
  <c r="H76" i="5"/>
  <c r="E76" i="5"/>
  <c r="B76" i="5"/>
  <c r="B80" i="2"/>
  <c r="C79" i="2"/>
  <c r="H77" i="2"/>
  <c r="G77" i="2"/>
  <c r="F77" i="2"/>
  <c r="N73" i="2"/>
  <c r="O73" i="2"/>
  <c r="K79" i="2" l="1"/>
  <c r="E79" i="2"/>
  <c r="F78" i="2"/>
  <c r="H78" i="2" s="1"/>
  <c r="G78" i="2" s="1"/>
  <c r="W77" i="5"/>
  <c r="T77" i="5"/>
  <c r="K77" i="5"/>
  <c r="H77" i="5"/>
  <c r="Q77" i="5"/>
  <c r="E77" i="5"/>
  <c r="B77" i="5"/>
  <c r="N77" i="5"/>
  <c r="B81" i="2"/>
  <c r="C80" i="2"/>
  <c r="S72" i="5"/>
  <c r="D72" i="5"/>
  <c r="A72" i="5"/>
  <c r="V72" i="5"/>
  <c r="P72" i="5"/>
  <c r="M72" i="5"/>
  <c r="J72" i="5"/>
  <c r="M75" i="2"/>
  <c r="G72" i="5"/>
  <c r="J76" i="2"/>
  <c r="N74" i="2"/>
  <c r="O74" i="2"/>
  <c r="K80" i="2" l="1"/>
  <c r="E80" i="2"/>
  <c r="W78" i="5"/>
  <c r="T78" i="5"/>
  <c r="Q78" i="5"/>
  <c r="N78" i="5"/>
  <c r="K78" i="5"/>
  <c r="H78" i="5"/>
  <c r="E78" i="5"/>
  <c r="B78" i="5"/>
  <c r="B82" i="2"/>
  <c r="C81" i="2"/>
  <c r="N75" i="2"/>
  <c r="O75" i="2"/>
  <c r="F79" i="2"/>
  <c r="H79" i="2" s="1"/>
  <c r="G79" i="2" s="1"/>
  <c r="D73" i="5"/>
  <c r="J73" i="5"/>
  <c r="M73" i="5"/>
  <c r="G73" i="5"/>
  <c r="A73" i="5"/>
  <c r="M76" i="2"/>
  <c r="P73" i="5"/>
  <c r="V73" i="5"/>
  <c r="S73" i="5"/>
  <c r="J77" i="2"/>
  <c r="O76" i="2" l="1"/>
  <c r="N76" i="2"/>
  <c r="W79" i="5"/>
  <c r="T79" i="5"/>
  <c r="K79" i="5"/>
  <c r="H79" i="5"/>
  <c r="Q79" i="5"/>
  <c r="E79" i="5"/>
  <c r="N79" i="5"/>
  <c r="B79" i="5"/>
  <c r="B83" i="2"/>
  <c r="C82" i="2"/>
  <c r="F80" i="2"/>
  <c r="H80" i="2" s="1"/>
  <c r="G80" i="2" s="1"/>
  <c r="D74" i="5"/>
  <c r="J74" i="5"/>
  <c r="V74" i="5"/>
  <c r="S74" i="5"/>
  <c r="A74" i="5"/>
  <c r="M77" i="2"/>
  <c r="P74" i="5"/>
  <c r="M74" i="5"/>
  <c r="G74" i="5"/>
  <c r="J78" i="2"/>
  <c r="K81" i="2"/>
  <c r="E81" i="2"/>
  <c r="O77" i="2" l="1"/>
  <c r="N77" i="2"/>
  <c r="K82" i="2"/>
  <c r="E82" i="2"/>
  <c r="W80" i="5"/>
  <c r="T80" i="5"/>
  <c r="Q80" i="5"/>
  <c r="N80" i="5"/>
  <c r="K80" i="5"/>
  <c r="H80" i="5"/>
  <c r="E80" i="5"/>
  <c r="B80" i="5"/>
  <c r="B84" i="2"/>
  <c r="C83" i="2"/>
  <c r="S75" i="5"/>
  <c r="M78" i="2"/>
  <c r="A75" i="5"/>
  <c r="P75" i="5"/>
  <c r="M75" i="5"/>
  <c r="J75" i="5"/>
  <c r="D75" i="5"/>
  <c r="V75" i="5"/>
  <c r="G75" i="5"/>
  <c r="J79" i="2"/>
  <c r="F81" i="2"/>
  <c r="H81" i="2" s="1"/>
  <c r="G81" i="2" s="1"/>
  <c r="F82" i="2" l="1"/>
  <c r="H82" i="2" s="1"/>
  <c r="G82" i="2" s="1"/>
  <c r="W81" i="5"/>
  <c r="T81" i="5"/>
  <c r="K81" i="5"/>
  <c r="H81" i="5"/>
  <c r="Q81" i="5"/>
  <c r="E81" i="5"/>
  <c r="B81" i="5"/>
  <c r="N81" i="5"/>
  <c r="B85" i="2"/>
  <c r="C84" i="2"/>
  <c r="S76" i="5"/>
  <c r="M76" i="5"/>
  <c r="A76" i="5"/>
  <c r="G76" i="5"/>
  <c r="D76" i="5"/>
  <c r="J76" i="5"/>
  <c r="P76" i="5"/>
  <c r="V76" i="5"/>
  <c r="M79" i="2"/>
  <c r="J80" i="2"/>
  <c r="N78" i="2"/>
  <c r="O78" i="2"/>
  <c r="K83" i="2"/>
  <c r="E83" i="2"/>
  <c r="W82" i="5" l="1"/>
  <c r="T82" i="5"/>
  <c r="Q82" i="5"/>
  <c r="N82" i="5"/>
  <c r="K82" i="5"/>
  <c r="H82" i="5"/>
  <c r="B82" i="5"/>
  <c r="E82" i="5"/>
  <c r="B86" i="2"/>
  <c r="C85" i="2"/>
  <c r="O79" i="2"/>
  <c r="N79" i="2"/>
  <c r="K84" i="2"/>
  <c r="E84" i="2"/>
  <c r="H83" i="2"/>
  <c r="G83" i="2"/>
  <c r="F83" i="2"/>
  <c r="M77" i="5"/>
  <c r="J77" i="5"/>
  <c r="G77" i="5"/>
  <c r="S77" i="5"/>
  <c r="D77" i="5"/>
  <c r="A77" i="5"/>
  <c r="P77" i="5"/>
  <c r="M80" i="2"/>
  <c r="V77" i="5"/>
  <c r="J81" i="2"/>
  <c r="F84" i="2" l="1"/>
  <c r="H84" i="2" s="1"/>
  <c r="G84" i="2" s="1"/>
  <c r="M78" i="5"/>
  <c r="J78" i="5"/>
  <c r="G78" i="5"/>
  <c r="P78" i="5"/>
  <c r="S78" i="5"/>
  <c r="A78" i="5"/>
  <c r="M81" i="2"/>
  <c r="D78" i="5"/>
  <c r="V78" i="5"/>
  <c r="J82" i="2"/>
  <c r="K85" i="2"/>
  <c r="E85" i="2"/>
  <c r="N80" i="2"/>
  <c r="O80" i="2"/>
  <c r="W83" i="5"/>
  <c r="T83" i="5"/>
  <c r="K83" i="5"/>
  <c r="H83" i="5"/>
  <c r="Q83" i="5"/>
  <c r="E83" i="5"/>
  <c r="B83" i="5"/>
  <c r="B87" i="2"/>
  <c r="N83" i="5"/>
  <c r="C86" i="2"/>
  <c r="S79" i="5" l="1"/>
  <c r="A79" i="5"/>
  <c r="M79" i="5"/>
  <c r="P79" i="5"/>
  <c r="J79" i="5"/>
  <c r="D79" i="5"/>
  <c r="M82" i="2"/>
  <c r="V79" i="5"/>
  <c r="G79" i="5"/>
  <c r="J83" i="2"/>
  <c r="N81" i="2"/>
  <c r="O81" i="2"/>
  <c r="F85" i="2"/>
  <c r="H85" i="2" s="1"/>
  <c r="G85" i="2" s="1"/>
  <c r="W84" i="5"/>
  <c r="T84" i="5"/>
  <c r="Q84" i="5"/>
  <c r="N84" i="5"/>
  <c r="K84" i="5"/>
  <c r="H84" i="5"/>
  <c r="E84" i="5"/>
  <c r="B84" i="5"/>
  <c r="B88" i="2"/>
  <c r="C87" i="2"/>
  <c r="K86" i="2"/>
  <c r="E86" i="2"/>
  <c r="N82" i="2" l="1"/>
  <c r="O82" i="2"/>
  <c r="K87" i="2"/>
  <c r="E87" i="2"/>
  <c r="S80" i="5"/>
  <c r="V80" i="5"/>
  <c r="P80" i="5"/>
  <c r="M80" i="5"/>
  <c r="G80" i="5"/>
  <c r="J80" i="5"/>
  <c r="M83" i="2"/>
  <c r="D80" i="5"/>
  <c r="A80" i="5"/>
  <c r="J84" i="2"/>
  <c r="F86" i="2"/>
  <c r="H86" i="2" s="1"/>
  <c r="G86" i="2" s="1"/>
  <c r="W85" i="5"/>
  <c r="T85" i="5"/>
  <c r="K85" i="5"/>
  <c r="H85" i="5"/>
  <c r="Q85" i="5"/>
  <c r="E85" i="5"/>
  <c r="B85" i="5"/>
  <c r="N85" i="5"/>
  <c r="B89" i="2"/>
  <c r="C88" i="2"/>
  <c r="F87" i="2" l="1"/>
  <c r="H87" i="2" s="1"/>
  <c r="G87" i="2" s="1"/>
  <c r="W86" i="5"/>
  <c r="T86" i="5"/>
  <c r="Q86" i="5"/>
  <c r="N86" i="5"/>
  <c r="K86" i="5"/>
  <c r="H86" i="5"/>
  <c r="E86" i="5"/>
  <c r="B86" i="5"/>
  <c r="B90" i="2"/>
  <c r="C89" i="2"/>
  <c r="N83" i="2"/>
  <c r="O83" i="2"/>
  <c r="P81" i="5"/>
  <c r="M81" i="5"/>
  <c r="J81" i="5"/>
  <c r="V81" i="5"/>
  <c r="S81" i="5"/>
  <c r="G81" i="5"/>
  <c r="A81" i="5"/>
  <c r="M84" i="2"/>
  <c r="D81" i="5"/>
  <c r="J85" i="2"/>
  <c r="K88" i="2"/>
  <c r="E88" i="2"/>
  <c r="W87" i="5" l="1"/>
  <c r="T87" i="5"/>
  <c r="K87" i="5"/>
  <c r="H87" i="5"/>
  <c r="Q87" i="5"/>
  <c r="E87" i="5"/>
  <c r="N87" i="5"/>
  <c r="B91" i="2"/>
  <c r="B87" i="5"/>
  <c r="C90" i="2"/>
  <c r="N84" i="2"/>
  <c r="O84" i="2"/>
  <c r="K89" i="2"/>
  <c r="E89" i="2"/>
  <c r="F88" i="2"/>
  <c r="H88" i="2" s="1"/>
  <c r="G88" i="2" s="1"/>
  <c r="D82" i="5"/>
  <c r="V82" i="5"/>
  <c r="P82" i="5"/>
  <c r="M82" i="5"/>
  <c r="S82" i="5"/>
  <c r="M85" i="2"/>
  <c r="A82" i="5"/>
  <c r="G82" i="5"/>
  <c r="J82" i="5"/>
  <c r="J86" i="2"/>
  <c r="N85" i="2" l="1"/>
  <c r="O85" i="2"/>
  <c r="W88" i="5"/>
  <c r="T88" i="5"/>
  <c r="Q88" i="5"/>
  <c r="N88" i="5"/>
  <c r="K88" i="5"/>
  <c r="H88" i="5"/>
  <c r="E88" i="5"/>
  <c r="B88" i="5"/>
  <c r="B92" i="2"/>
  <c r="C91" i="2"/>
  <c r="D83" i="5"/>
  <c r="A83" i="5"/>
  <c r="J83" i="5"/>
  <c r="S83" i="5"/>
  <c r="P83" i="5"/>
  <c r="G83" i="5"/>
  <c r="M83" i="5"/>
  <c r="M86" i="2"/>
  <c r="V83" i="5"/>
  <c r="J87" i="2"/>
  <c r="K90" i="2"/>
  <c r="E90" i="2"/>
  <c r="F89" i="2"/>
  <c r="H89" i="2" s="1"/>
  <c r="G89" i="2" s="1"/>
  <c r="N86" i="2" l="1"/>
  <c r="O86" i="2"/>
  <c r="K91" i="2"/>
  <c r="E91" i="2"/>
  <c r="V84" i="5"/>
  <c r="S84" i="5"/>
  <c r="M87" i="2"/>
  <c r="J84" i="5"/>
  <c r="D84" i="5"/>
  <c r="G84" i="5"/>
  <c r="M84" i="5"/>
  <c r="A84" i="5"/>
  <c r="P84" i="5"/>
  <c r="J88" i="2"/>
  <c r="W89" i="5"/>
  <c r="T89" i="5"/>
  <c r="K89" i="5"/>
  <c r="H89" i="5"/>
  <c r="Q89" i="5"/>
  <c r="E89" i="5"/>
  <c r="B89" i="5"/>
  <c r="N89" i="5"/>
  <c r="B93" i="2"/>
  <c r="C92" i="2"/>
  <c r="F90" i="2"/>
  <c r="H90" i="2" s="1"/>
  <c r="G90" i="2" s="1"/>
  <c r="K92" i="2" l="1"/>
  <c r="E92" i="2"/>
  <c r="Q90" i="5"/>
  <c r="N90" i="5"/>
  <c r="K90" i="5"/>
  <c r="W90" i="5"/>
  <c r="H90" i="5"/>
  <c r="T90" i="5"/>
  <c r="E90" i="5"/>
  <c r="B90" i="5"/>
  <c r="B94" i="2"/>
  <c r="C93" i="2"/>
  <c r="O87" i="2"/>
  <c r="N87" i="2"/>
  <c r="S85" i="5"/>
  <c r="M88" i="2"/>
  <c r="M85" i="5"/>
  <c r="A85" i="5"/>
  <c r="V85" i="5"/>
  <c r="D85" i="5"/>
  <c r="G85" i="5"/>
  <c r="P85" i="5"/>
  <c r="J85" i="5"/>
  <c r="J89" i="2"/>
  <c r="F91" i="2"/>
  <c r="H91" i="2" s="1"/>
  <c r="G91" i="2" s="1"/>
  <c r="N88" i="2" l="1"/>
  <c r="O88" i="2"/>
  <c r="V86" i="5"/>
  <c r="M86" i="5"/>
  <c r="S86" i="5"/>
  <c r="A86" i="5"/>
  <c r="J86" i="5"/>
  <c r="M89" i="2"/>
  <c r="G86" i="5"/>
  <c r="D86" i="5"/>
  <c r="P86" i="5"/>
  <c r="J90" i="2"/>
  <c r="K93" i="2"/>
  <c r="E93" i="2"/>
  <c r="W91" i="5"/>
  <c r="T91" i="5"/>
  <c r="K91" i="5"/>
  <c r="H91" i="5"/>
  <c r="Q91" i="5"/>
  <c r="E91" i="5"/>
  <c r="B91" i="5"/>
  <c r="N91" i="5"/>
  <c r="B95" i="2"/>
  <c r="C94" i="2"/>
  <c r="F92" i="2"/>
  <c r="H92" i="2" s="1"/>
  <c r="G92" i="2" s="1"/>
  <c r="N89" i="2" l="1"/>
  <c r="O89" i="2"/>
  <c r="M90" i="2"/>
  <c r="A87" i="5"/>
  <c r="M87" i="5"/>
  <c r="J87" i="5"/>
  <c r="V87" i="5"/>
  <c r="G87" i="5"/>
  <c r="P87" i="5"/>
  <c r="D87" i="5"/>
  <c r="S87" i="5"/>
  <c r="J91" i="2"/>
  <c r="W92" i="5"/>
  <c r="T92" i="5"/>
  <c r="Q92" i="5"/>
  <c r="N92" i="5"/>
  <c r="K92" i="5"/>
  <c r="H92" i="5"/>
  <c r="E92" i="5"/>
  <c r="B92" i="5"/>
  <c r="B96" i="2"/>
  <c r="C95" i="2"/>
  <c r="K94" i="2"/>
  <c r="E94" i="2"/>
  <c r="F93" i="2"/>
  <c r="H93" i="2" s="1"/>
  <c r="G93" i="2" s="1"/>
  <c r="N90" i="2" l="1"/>
  <c r="O90" i="2"/>
  <c r="K95" i="2"/>
  <c r="E95" i="2"/>
  <c r="W93" i="5"/>
  <c r="T93" i="5"/>
  <c r="K93" i="5"/>
  <c r="H93" i="5"/>
  <c r="Q93" i="5"/>
  <c r="E93" i="5"/>
  <c r="B93" i="5"/>
  <c r="N93" i="5"/>
  <c r="B97" i="2"/>
  <c r="C96" i="2"/>
  <c r="S88" i="5"/>
  <c r="D88" i="5"/>
  <c r="P88" i="5"/>
  <c r="M88" i="5"/>
  <c r="G88" i="5"/>
  <c r="V88" i="5"/>
  <c r="A88" i="5"/>
  <c r="J88" i="5"/>
  <c r="M91" i="2"/>
  <c r="J92" i="2"/>
  <c r="F94" i="2"/>
  <c r="H94" i="2" s="1"/>
  <c r="G94" i="2" s="1"/>
  <c r="W94" i="5" l="1"/>
  <c r="T94" i="5"/>
  <c r="Q94" i="5"/>
  <c r="N94" i="5"/>
  <c r="K94" i="5"/>
  <c r="H94" i="5"/>
  <c r="E94" i="5"/>
  <c r="B94" i="5"/>
  <c r="B98" i="2"/>
  <c r="C97" i="2"/>
  <c r="F95" i="2"/>
  <c r="H95" i="2" s="1"/>
  <c r="G95" i="2" s="1"/>
  <c r="O91" i="2"/>
  <c r="N91" i="2"/>
  <c r="K96" i="2"/>
  <c r="E96" i="2"/>
  <c r="P89" i="5"/>
  <c r="D89" i="5"/>
  <c r="J89" i="5"/>
  <c r="S89" i="5"/>
  <c r="M89" i="5"/>
  <c r="M92" i="2"/>
  <c r="G89" i="5"/>
  <c r="A89" i="5"/>
  <c r="V89" i="5"/>
  <c r="J93" i="2"/>
  <c r="N92" i="2" l="1"/>
  <c r="O92" i="2"/>
  <c r="D90" i="5"/>
  <c r="P90" i="5"/>
  <c r="S90" i="5"/>
  <c r="G90" i="5"/>
  <c r="J90" i="5"/>
  <c r="V90" i="5"/>
  <c r="A90" i="5"/>
  <c r="M90" i="5"/>
  <c r="M93" i="2"/>
  <c r="J94" i="2"/>
  <c r="F96" i="2"/>
  <c r="H96" i="2" s="1"/>
  <c r="G96" i="2" s="1"/>
  <c r="K97" i="2"/>
  <c r="E97" i="2"/>
  <c r="W95" i="5"/>
  <c r="T95" i="5"/>
  <c r="K95" i="5"/>
  <c r="H95" i="5"/>
  <c r="Q95" i="5"/>
  <c r="E95" i="5"/>
  <c r="B95" i="5"/>
  <c r="N95" i="5"/>
  <c r="B99" i="2"/>
  <c r="C98" i="2"/>
  <c r="K98" i="2" l="1"/>
  <c r="E98" i="2"/>
  <c r="S91" i="5"/>
  <c r="M94" i="2"/>
  <c r="G91" i="5"/>
  <c r="P91" i="5"/>
  <c r="A91" i="5"/>
  <c r="M91" i="5"/>
  <c r="J91" i="5"/>
  <c r="V91" i="5"/>
  <c r="D91" i="5"/>
  <c r="J95" i="2"/>
  <c r="W96" i="5"/>
  <c r="T96" i="5"/>
  <c r="Q96" i="5"/>
  <c r="N96" i="5"/>
  <c r="K96" i="5"/>
  <c r="H96" i="5"/>
  <c r="E96" i="5"/>
  <c r="B96" i="5"/>
  <c r="B100" i="2"/>
  <c r="C99" i="2"/>
  <c r="N93" i="2"/>
  <c r="O93" i="2"/>
  <c r="F97" i="2"/>
  <c r="H97" i="2" s="1"/>
  <c r="G97" i="2" s="1"/>
  <c r="W97" i="5" l="1"/>
  <c r="T97" i="5"/>
  <c r="K97" i="5"/>
  <c r="H97" i="5"/>
  <c r="Q97" i="5"/>
  <c r="E97" i="5"/>
  <c r="B97" i="5"/>
  <c r="N97" i="5"/>
  <c r="B101" i="2"/>
  <c r="C100" i="2"/>
  <c r="V92" i="5"/>
  <c r="S92" i="5"/>
  <c r="J92" i="5"/>
  <c r="G92" i="5"/>
  <c r="D92" i="5"/>
  <c r="M95" i="2"/>
  <c r="M92" i="5"/>
  <c r="A92" i="5"/>
  <c r="P92" i="5"/>
  <c r="J96" i="2"/>
  <c r="N94" i="2"/>
  <c r="O94" i="2"/>
  <c r="K99" i="2"/>
  <c r="E99" i="2"/>
  <c r="F98" i="2"/>
  <c r="H98" i="2" s="1"/>
  <c r="G98" i="2" s="1"/>
  <c r="F99" i="2" l="1"/>
  <c r="H99" i="2" s="1"/>
  <c r="G99" i="2" s="1"/>
  <c r="O95" i="2"/>
  <c r="N95" i="2"/>
  <c r="K100" i="2"/>
  <c r="E100" i="2"/>
  <c r="S93" i="5"/>
  <c r="G93" i="5"/>
  <c r="M96" i="2"/>
  <c r="A93" i="5"/>
  <c r="P93" i="5"/>
  <c r="J93" i="5"/>
  <c r="D93" i="5"/>
  <c r="M93" i="5"/>
  <c r="V93" i="5"/>
  <c r="J97" i="2"/>
  <c r="W98" i="5"/>
  <c r="K98" i="5"/>
  <c r="T98" i="5"/>
  <c r="Q98" i="5"/>
  <c r="N98" i="5"/>
  <c r="H98" i="5"/>
  <c r="E98" i="5"/>
  <c r="B98" i="5"/>
  <c r="B102" i="2"/>
  <c r="C101" i="2"/>
  <c r="K101" i="2" l="1"/>
  <c r="E101" i="2"/>
  <c r="W99" i="5"/>
  <c r="T99" i="5"/>
  <c r="Q99" i="5"/>
  <c r="N99" i="5"/>
  <c r="K99" i="5"/>
  <c r="H99" i="5"/>
  <c r="E99" i="5"/>
  <c r="B99" i="5"/>
  <c r="B103" i="2"/>
  <c r="C102" i="2"/>
  <c r="N96" i="2"/>
  <c r="O96" i="2"/>
  <c r="V94" i="5"/>
  <c r="J94" i="5"/>
  <c r="M94" i="5"/>
  <c r="P94" i="5"/>
  <c r="S94" i="5"/>
  <c r="M97" i="2"/>
  <c r="G94" i="5"/>
  <c r="D94" i="5"/>
  <c r="A94" i="5"/>
  <c r="J98" i="2"/>
  <c r="F100" i="2"/>
  <c r="H100" i="2" s="1"/>
  <c r="G100" i="2" s="1"/>
  <c r="S95" i="5" l="1"/>
  <c r="A95" i="5"/>
  <c r="M95" i="5"/>
  <c r="G95" i="5"/>
  <c r="P95" i="5"/>
  <c r="M98" i="2"/>
  <c r="V95" i="5"/>
  <c r="D95" i="5"/>
  <c r="J95" i="5"/>
  <c r="J99" i="2"/>
  <c r="W100" i="5"/>
  <c r="T100" i="5"/>
  <c r="K100" i="5"/>
  <c r="H100" i="5"/>
  <c r="N100" i="5"/>
  <c r="E100" i="5"/>
  <c r="B100" i="5"/>
  <c r="B104" i="2"/>
  <c r="Q100" i="5"/>
  <c r="C103" i="2"/>
  <c r="N97" i="2"/>
  <c r="O97" i="2"/>
  <c r="H101" i="2"/>
  <c r="G101" i="2"/>
  <c r="F101" i="2"/>
  <c r="K102" i="2"/>
  <c r="E102" i="2"/>
  <c r="O98" i="2" l="1"/>
  <c r="N98" i="2"/>
  <c r="F102" i="2"/>
  <c r="H102" i="2" s="1"/>
  <c r="G102" i="2" s="1"/>
  <c r="K103" i="2"/>
  <c r="E103" i="2"/>
  <c r="W101" i="5"/>
  <c r="T101" i="5"/>
  <c r="Q101" i="5"/>
  <c r="N101" i="5"/>
  <c r="K101" i="5"/>
  <c r="E101" i="5"/>
  <c r="B101" i="5"/>
  <c r="H101" i="5"/>
  <c r="B105" i="2"/>
  <c r="C104" i="2"/>
  <c r="S96" i="5"/>
  <c r="P96" i="5"/>
  <c r="A96" i="5"/>
  <c r="G96" i="5"/>
  <c r="M99" i="2"/>
  <c r="M96" i="5"/>
  <c r="V96" i="5"/>
  <c r="J96" i="5"/>
  <c r="D96" i="5"/>
  <c r="J100" i="2"/>
  <c r="F103" i="2" l="1"/>
  <c r="H103" i="2" s="1"/>
  <c r="G103" i="2" s="1"/>
  <c r="N99" i="2"/>
  <c r="O99" i="2"/>
  <c r="V97" i="5"/>
  <c r="S97" i="5"/>
  <c r="P97" i="5"/>
  <c r="M97" i="5"/>
  <c r="J97" i="5"/>
  <c r="A97" i="5"/>
  <c r="M100" i="2"/>
  <c r="D97" i="5"/>
  <c r="G97" i="5"/>
  <c r="J101" i="2"/>
  <c r="K104" i="2"/>
  <c r="E104" i="2"/>
  <c r="W102" i="5"/>
  <c r="T102" i="5"/>
  <c r="K102" i="5"/>
  <c r="H102" i="5"/>
  <c r="Q102" i="5"/>
  <c r="N102" i="5"/>
  <c r="E102" i="5"/>
  <c r="B102" i="5"/>
  <c r="B106" i="2"/>
  <c r="C105" i="2"/>
  <c r="M101" i="2" l="1"/>
  <c r="J98" i="5"/>
  <c r="D98" i="5"/>
  <c r="G98" i="5"/>
  <c r="A98" i="5"/>
  <c r="M98" i="5"/>
  <c r="V98" i="5"/>
  <c r="S98" i="5"/>
  <c r="P98" i="5"/>
  <c r="J102" i="2"/>
  <c r="N100" i="2"/>
  <c r="O100" i="2"/>
  <c r="K105" i="2"/>
  <c r="E105" i="2"/>
  <c r="F104" i="2"/>
  <c r="H104" i="2" s="1"/>
  <c r="G104" i="2" s="1"/>
  <c r="W103" i="5"/>
  <c r="T103" i="5"/>
  <c r="Q103" i="5"/>
  <c r="N103" i="5"/>
  <c r="K103" i="5"/>
  <c r="H103" i="5"/>
  <c r="E103" i="5"/>
  <c r="B103" i="5"/>
  <c r="B107" i="2"/>
  <c r="C106" i="2"/>
  <c r="F105" i="2" l="1"/>
  <c r="H105" i="2" s="1"/>
  <c r="G105" i="2" s="1"/>
  <c r="K106" i="2"/>
  <c r="E106" i="2"/>
  <c r="W104" i="5"/>
  <c r="T104" i="5"/>
  <c r="K104" i="5"/>
  <c r="H104" i="5"/>
  <c r="N104" i="5"/>
  <c r="E104" i="5"/>
  <c r="B104" i="5"/>
  <c r="Q104" i="5"/>
  <c r="B108" i="2"/>
  <c r="C107" i="2"/>
  <c r="S99" i="5"/>
  <c r="P99" i="5"/>
  <c r="A99" i="5"/>
  <c r="G99" i="5"/>
  <c r="M102" i="2"/>
  <c r="J99" i="5"/>
  <c r="M99" i="5"/>
  <c r="D99" i="5"/>
  <c r="V99" i="5"/>
  <c r="J103" i="2"/>
  <c r="O101" i="2"/>
  <c r="N101" i="2"/>
  <c r="F106" i="2" l="1"/>
  <c r="H106" i="2" s="1"/>
  <c r="G106" i="2" s="1"/>
  <c r="W105" i="5"/>
  <c r="T105" i="5"/>
  <c r="Q105" i="5"/>
  <c r="N105" i="5"/>
  <c r="K105" i="5"/>
  <c r="E105" i="5"/>
  <c r="B105" i="5"/>
  <c r="H105" i="5"/>
  <c r="B109" i="2"/>
  <c r="C108" i="2"/>
  <c r="K107" i="2"/>
  <c r="E107" i="2"/>
  <c r="S100" i="5"/>
  <c r="D100" i="5"/>
  <c r="J100" i="5"/>
  <c r="G100" i="5"/>
  <c r="M100" i="5"/>
  <c r="M103" i="2"/>
  <c r="A100" i="5"/>
  <c r="V100" i="5"/>
  <c r="P100" i="5"/>
  <c r="J104" i="2"/>
  <c r="N102" i="2"/>
  <c r="O102" i="2"/>
  <c r="F107" i="2" l="1"/>
  <c r="H107" i="2" s="1"/>
  <c r="G107" i="2" s="1"/>
  <c r="K108" i="2"/>
  <c r="E108" i="2"/>
  <c r="O103" i="2"/>
  <c r="N103" i="2"/>
  <c r="D101" i="5"/>
  <c r="P101" i="5"/>
  <c r="J101" i="5"/>
  <c r="G101" i="5"/>
  <c r="A101" i="5"/>
  <c r="S101" i="5"/>
  <c r="M104" i="2"/>
  <c r="M101" i="5"/>
  <c r="V101" i="5"/>
  <c r="J105" i="2"/>
  <c r="K106" i="5"/>
  <c r="H106" i="5"/>
  <c r="W106" i="5"/>
  <c r="Q106" i="5"/>
  <c r="T106" i="5"/>
  <c r="N106" i="5"/>
  <c r="B106" i="5"/>
  <c r="B110" i="2"/>
  <c r="E106" i="5"/>
  <c r="C109" i="2"/>
  <c r="F108" i="2" l="1"/>
  <c r="H108" i="2" s="1"/>
  <c r="G108" i="2" s="1"/>
  <c r="O104" i="2"/>
  <c r="N104" i="2"/>
  <c r="K109" i="2"/>
  <c r="E109" i="2"/>
  <c r="W107" i="5"/>
  <c r="T107" i="5"/>
  <c r="Q107" i="5"/>
  <c r="N107" i="5"/>
  <c r="K107" i="5"/>
  <c r="H107" i="5"/>
  <c r="B107" i="5"/>
  <c r="B111" i="2"/>
  <c r="E107" i="5"/>
  <c r="C110" i="2"/>
  <c r="V102" i="5"/>
  <c r="M102" i="5"/>
  <c r="J102" i="5"/>
  <c r="G102" i="5"/>
  <c r="D102" i="5"/>
  <c r="A102" i="5"/>
  <c r="M105" i="2"/>
  <c r="S102" i="5"/>
  <c r="P102" i="5"/>
  <c r="J106" i="2"/>
  <c r="W108" i="5" l="1"/>
  <c r="T108" i="5"/>
  <c r="K108" i="5"/>
  <c r="H108" i="5"/>
  <c r="N108" i="5"/>
  <c r="Q108" i="5"/>
  <c r="E108" i="5"/>
  <c r="B108" i="5"/>
  <c r="B112" i="2"/>
  <c r="C111" i="2"/>
  <c r="F109" i="2"/>
  <c r="H109" i="2" s="1"/>
  <c r="G109" i="2" s="1"/>
  <c r="P103" i="5"/>
  <c r="A103" i="5"/>
  <c r="J103" i="5"/>
  <c r="S103" i="5"/>
  <c r="M103" i="5"/>
  <c r="D103" i="5"/>
  <c r="V103" i="5"/>
  <c r="M106" i="2"/>
  <c r="G103" i="5"/>
  <c r="J107" i="2"/>
  <c r="K110" i="2"/>
  <c r="E110" i="2"/>
  <c r="O105" i="2"/>
  <c r="N105" i="2"/>
  <c r="O106" i="2" l="1"/>
  <c r="N106" i="2"/>
  <c r="F110" i="2"/>
  <c r="H110" i="2" s="1"/>
  <c r="G110" i="2" s="1"/>
  <c r="K111" i="2"/>
  <c r="E111" i="2"/>
  <c r="S104" i="5"/>
  <c r="P104" i="5"/>
  <c r="M104" i="5"/>
  <c r="V104" i="5"/>
  <c r="A104" i="5"/>
  <c r="M107" i="2"/>
  <c r="G104" i="5"/>
  <c r="D104" i="5"/>
  <c r="J104" i="5"/>
  <c r="J108" i="2"/>
  <c r="W109" i="5"/>
  <c r="T109" i="5"/>
  <c r="Q109" i="5"/>
  <c r="N109" i="5"/>
  <c r="K109" i="5"/>
  <c r="H109" i="5"/>
  <c r="E109" i="5"/>
  <c r="B109" i="5"/>
  <c r="B113" i="2"/>
  <c r="C112" i="2"/>
  <c r="O107" i="2" l="1"/>
  <c r="N107" i="2"/>
  <c r="F111" i="2"/>
  <c r="H111" i="2" s="1"/>
  <c r="G111" i="2" s="1"/>
  <c r="K112" i="2"/>
  <c r="E112" i="2"/>
  <c r="K110" i="5"/>
  <c r="H110" i="5"/>
  <c r="W110" i="5"/>
  <c r="T110" i="5"/>
  <c r="Q110" i="5"/>
  <c r="N110" i="5"/>
  <c r="E110" i="5"/>
  <c r="B110" i="5"/>
  <c r="B114" i="2"/>
  <c r="C113" i="2"/>
  <c r="P105" i="5"/>
  <c r="J105" i="5"/>
  <c r="S105" i="5"/>
  <c r="D105" i="5"/>
  <c r="M105" i="5"/>
  <c r="A105" i="5"/>
  <c r="V105" i="5"/>
  <c r="G105" i="5"/>
  <c r="M108" i="2"/>
  <c r="J109" i="2"/>
  <c r="D106" i="5" l="1"/>
  <c r="V106" i="5"/>
  <c r="M109" i="2"/>
  <c r="P106" i="5"/>
  <c r="S106" i="5"/>
  <c r="G106" i="5"/>
  <c r="A106" i="5"/>
  <c r="M106" i="5"/>
  <c r="J106" i="5"/>
  <c r="J110" i="2"/>
  <c r="N108" i="2"/>
  <c r="O108" i="2"/>
  <c r="F112" i="2"/>
  <c r="H112" i="2" s="1"/>
  <c r="G112" i="2" s="1"/>
  <c r="K113" i="2"/>
  <c r="E113" i="2"/>
  <c r="W111" i="5"/>
  <c r="T111" i="5"/>
  <c r="Q111" i="5"/>
  <c r="N111" i="5"/>
  <c r="K111" i="5"/>
  <c r="H111" i="5"/>
  <c r="E111" i="5"/>
  <c r="B111" i="5"/>
  <c r="B115" i="2"/>
  <c r="C114" i="2"/>
  <c r="K114" i="2" l="1"/>
  <c r="E114" i="2"/>
  <c r="N109" i="2"/>
  <c r="O109" i="2"/>
  <c r="S107" i="5"/>
  <c r="P107" i="5"/>
  <c r="A107" i="5"/>
  <c r="G107" i="5"/>
  <c r="V107" i="5"/>
  <c r="M107" i="5"/>
  <c r="D107" i="5"/>
  <c r="M110" i="2"/>
  <c r="J107" i="5"/>
  <c r="J111" i="2"/>
  <c r="W112" i="5"/>
  <c r="T112" i="5"/>
  <c r="K112" i="5"/>
  <c r="H112" i="5"/>
  <c r="N112" i="5"/>
  <c r="Q112" i="5"/>
  <c r="E112" i="5"/>
  <c r="B112" i="5"/>
  <c r="B116" i="2"/>
  <c r="C115" i="2"/>
  <c r="F113" i="2"/>
  <c r="H113" i="2" s="1"/>
  <c r="G113" i="2" s="1"/>
  <c r="S108" i="5" l="1"/>
  <c r="M108" i="5"/>
  <c r="J108" i="5"/>
  <c r="G108" i="5"/>
  <c r="D108" i="5"/>
  <c r="V108" i="5"/>
  <c r="A108" i="5"/>
  <c r="M111" i="2"/>
  <c r="P108" i="5"/>
  <c r="J112" i="2"/>
  <c r="K115" i="2"/>
  <c r="E115" i="2"/>
  <c r="W113" i="5"/>
  <c r="T113" i="5"/>
  <c r="Q113" i="5"/>
  <c r="N113" i="5"/>
  <c r="K113" i="5"/>
  <c r="H113" i="5"/>
  <c r="E113" i="5"/>
  <c r="B113" i="5"/>
  <c r="B117" i="2"/>
  <c r="C116" i="2"/>
  <c r="O110" i="2"/>
  <c r="N110" i="2"/>
  <c r="F114" i="2"/>
  <c r="H114" i="2" s="1"/>
  <c r="G114" i="2" s="1"/>
  <c r="N111" i="2" l="1"/>
  <c r="O111" i="2"/>
  <c r="K116" i="2"/>
  <c r="E116" i="2"/>
  <c r="W114" i="5"/>
  <c r="K114" i="5"/>
  <c r="T114" i="5"/>
  <c r="H114" i="5"/>
  <c r="Q114" i="5"/>
  <c r="N114" i="5"/>
  <c r="E114" i="5"/>
  <c r="B114" i="5"/>
  <c r="B118" i="2"/>
  <c r="C117" i="2"/>
  <c r="F115" i="2"/>
  <c r="H115" i="2" s="1"/>
  <c r="G115" i="2" s="1"/>
  <c r="P109" i="5"/>
  <c r="J109" i="5"/>
  <c r="S109" i="5"/>
  <c r="G109" i="5"/>
  <c r="A109" i="5"/>
  <c r="M112" i="2"/>
  <c r="M109" i="5"/>
  <c r="V109" i="5"/>
  <c r="D109" i="5"/>
  <c r="J113" i="2"/>
  <c r="K117" i="2" l="1"/>
  <c r="E117" i="2"/>
  <c r="F116" i="2"/>
  <c r="H116" i="2" s="1"/>
  <c r="G116" i="2" s="1"/>
  <c r="N112" i="2"/>
  <c r="O112" i="2"/>
  <c r="V110" i="5"/>
  <c r="M110" i="5"/>
  <c r="J110" i="5"/>
  <c r="A110" i="5"/>
  <c r="M113" i="2"/>
  <c r="S110" i="5"/>
  <c r="P110" i="5"/>
  <c r="D110" i="5"/>
  <c r="G110" i="5"/>
  <c r="J114" i="2"/>
  <c r="W115" i="5"/>
  <c r="T115" i="5"/>
  <c r="Q115" i="5"/>
  <c r="N115" i="5"/>
  <c r="K115" i="5"/>
  <c r="H115" i="5"/>
  <c r="E115" i="5"/>
  <c r="B115" i="5"/>
  <c r="B119" i="2"/>
  <c r="C118" i="2"/>
  <c r="N113" i="2" l="1"/>
  <c r="O113" i="2"/>
  <c r="W116" i="5"/>
  <c r="T116" i="5"/>
  <c r="K116" i="5"/>
  <c r="H116" i="5"/>
  <c r="N116" i="5"/>
  <c r="E116" i="5"/>
  <c r="B116" i="5"/>
  <c r="B120" i="2"/>
  <c r="Q116" i="5"/>
  <c r="C119" i="2"/>
  <c r="F117" i="2"/>
  <c r="H117" i="2" s="1"/>
  <c r="G117" i="2" s="1"/>
  <c r="K118" i="2"/>
  <c r="E118" i="2"/>
  <c r="S111" i="5"/>
  <c r="A111" i="5"/>
  <c r="G111" i="5"/>
  <c r="P111" i="5"/>
  <c r="M111" i="5"/>
  <c r="J111" i="5"/>
  <c r="V111" i="5"/>
  <c r="D111" i="5"/>
  <c r="M114" i="2"/>
  <c r="J115" i="2"/>
  <c r="K119" i="2" l="1"/>
  <c r="E119" i="2"/>
  <c r="F118" i="2"/>
  <c r="H118" i="2" s="1"/>
  <c r="G118" i="2" s="1"/>
  <c r="W117" i="5"/>
  <c r="T117" i="5"/>
  <c r="Q117" i="5"/>
  <c r="N117" i="5"/>
  <c r="K117" i="5"/>
  <c r="E117" i="5"/>
  <c r="B117" i="5"/>
  <c r="H117" i="5"/>
  <c r="B121" i="2"/>
  <c r="C120" i="2"/>
  <c r="D112" i="5"/>
  <c r="S112" i="5"/>
  <c r="V112" i="5"/>
  <c r="J112" i="5"/>
  <c r="P112" i="5"/>
  <c r="G112" i="5"/>
  <c r="M112" i="5"/>
  <c r="A112" i="5"/>
  <c r="M115" i="2"/>
  <c r="J116" i="2"/>
  <c r="N114" i="2"/>
  <c r="O114" i="2"/>
  <c r="W118" i="5" l="1"/>
  <c r="T118" i="5"/>
  <c r="K118" i="5"/>
  <c r="H118" i="5"/>
  <c r="Q118" i="5"/>
  <c r="N118" i="5"/>
  <c r="E118" i="5"/>
  <c r="B118" i="5"/>
  <c r="B122" i="2"/>
  <c r="C121" i="2"/>
  <c r="K120" i="2"/>
  <c r="E120" i="2"/>
  <c r="F119" i="2"/>
  <c r="H119" i="2" s="1"/>
  <c r="G119" i="2" s="1"/>
  <c r="P113" i="5"/>
  <c r="M113" i="5"/>
  <c r="D113" i="5"/>
  <c r="G113" i="5"/>
  <c r="S113" i="5"/>
  <c r="J113" i="5"/>
  <c r="M116" i="2"/>
  <c r="A113" i="5"/>
  <c r="V113" i="5"/>
  <c r="J117" i="2"/>
  <c r="N115" i="2"/>
  <c r="O115" i="2"/>
  <c r="O116" i="2" l="1"/>
  <c r="N116" i="2"/>
  <c r="F120" i="2"/>
  <c r="H120" i="2" s="1"/>
  <c r="G120" i="2" s="1"/>
  <c r="K121" i="2"/>
  <c r="E121" i="2"/>
  <c r="D114" i="5"/>
  <c r="V114" i="5"/>
  <c r="P114" i="5"/>
  <c r="J114" i="5"/>
  <c r="S114" i="5"/>
  <c r="G114" i="5"/>
  <c r="A114" i="5"/>
  <c r="M114" i="5"/>
  <c r="M117" i="2"/>
  <c r="J118" i="2"/>
  <c r="W119" i="5"/>
  <c r="T119" i="5"/>
  <c r="Q119" i="5"/>
  <c r="N119" i="5"/>
  <c r="K119" i="5"/>
  <c r="H119" i="5"/>
  <c r="E119" i="5"/>
  <c r="B119" i="5"/>
  <c r="B123" i="2"/>
  <c r="C122" i="2"/>
  <c r="K122" i="2" l="1"/>
  <c r="E122" i="2"/>
  <c r="F121" i="2"/>
  <c r="H121" i="2" s="1"/>
  <c r="G121" i="2" s="1"/>
  <c r="W120" i="5"/>
  <c r="T120" i="5"/>
  <c r="K120" i="5"/>
  <c r="H120" i="5"/>
  <c r="N120" i="5"/>
  <c r="E120" i="5"/>
  <c r="B120" i="5"/>
  <c r="Q120" i="5"/>
  <c r="B124" i="2"/>
  <c r="C123" i="2"/>
  <c r="D115" i="5"/>
  <c r="S115" i="5"/>
  <c r="P115" i="5"/>
  <c r="M118" i="2"/>
  <c r="M115" i="5"/>
  <c r="A115" i="5"/>
  <c r="G115" i="5"/>
  <c r="J115" i="5"/>
  <c r="V115" i="5"/>
  <c r="J119" i="2"/>
  <c r="O117" i="2"/>
  <c r="N117" i="2"/>
  <c r="W121" i="5" l="1"/>
  <c r="T121" i="5"/>
  <c r="Q121" i="5"/>
  <c r="N121" i="5"/>
  <c r="K121" i="5"/>
  <c r="E121" i="5"/>
  <c r="B121" i="5"/>
  <c r="H121" i="5"/>
  <c r="B125" i="2"/>
  <c r="C124" i="2"/>
  <c r="F122" i="2"/>
  <c r="H122" i="2" s="1"/>
  <c r="G122" i="2" s="1"/>
  <c r="K123" i="2"/>
  <c r="E123" i="2"/>
  <c r="N118" i="2"/>
  <c r="O118" i="2"/>
  <c r="S116" i="5"/>
  <c r="P116" i="5"/>
  <c r="J116" i="5"/>
  <c r="M119" i="2"/>
  <c r="G116" i="5"/>
  <c r="M116" i="5"/>
  <c r="A116" i="5"/>
  <c r="V116" i="5"/>
  <c r="D116" i="5"/>
  <c r="J120" i="2"/>
  <c r="F123" i="2" l="1"/>
  <c r="H123" i="2" s="1"/>
  <c r="G123" i="2" s="1"/>
  <c r="N119" i="2"/>
  <c r="O119" i="2"/>
  <c r="D117" i="5"/>
  <c r="P117" i="5"/>
  <c r="J117" i="5"/>
  <c r="M117" i="5"/>
  <c r="A117" i="5"/>
  <c r="M120" i="2"/>
  <c r="V117" i="5"/>
  <c r="G117" i="5"/>
  <c r="S117" i="5"/>
  <c r="J121" i="2"/>
  <c r="K124" i="2"/>
  <c r="E124" i="2"/>
  <c r="K122" i="5"/>
  <c r="H122" i="5"/>
  <c r="W122" i="5"/>
  <c r="T122" i="5"/>
  <c r="Q122" i="5"/>
  <c r="N122" i="5"/>
  <c r="E122" i="5"/>
  <c r="B122" i="5"/>
  <c r="B126" i="2"/>
  <c r="C125" i="2"/>
  <c r="V118" i="5" l="1"/>
  <c r="A118" i="5"/>
  <c r="G118" i="5"/>
  <c r="P118" i="5"/>
  <c r="J118" i="5"/>
  <c r="M121" i="2"/>
  <c r="S118" i="5"/>
  <c r="M118" i="5"/>
  <c r="D118" i="5"/>
  <c r="J122" i="2"/>
  <c r="K125" i="2"/>
  <c r="E125" i="2"/>
  <c r="O120" i="2"/>
  <c r="N120" i="2"/>
  <c r="F124" i="2"/>
  <c r="H124" i="2" s="1"/>
  <c r="G124" i="2" s="1"/>
  <c r="W123" i="5"/>
  <c r="T123" i="5"/>
  <c r="Q123" i="5"/>
  <c r="N123" i="5"/>
  <c r="K123" i="5"/>
  <c r="H123" i="5"/>
  <c r="E123" i="5"/>
  <c r="B123" i="5"/>
  <c r="B127" i="2"/>
  <c r="C126" i="2"/>
  <c r="O121" i="2" l="1"/>
  <c r="N121" i="2"/>
  <c r="F125" i="2"/>
  <c r="H125" i="2" s="1"/>
  <c r="G125" i="2" s="1"/>
  <c r="K126" i="2"/>
  <c r="E126" i="2"/>
  <c r="W124" i="5"/>
  <c r="T124" i="5"/>
  <c r="K124" i="5"/>
  <c r="H124" i="5"/>
  <c r="N124" i="5"/>
  <c r="Q124" i="5"/>
  <c r="E124" i="5"/>
  <c r="B124" i="5"/>
  <c r="B128" i="2"/>
  <c r="C127" i="2"/>
  <c r="P119" i="5"/>
  <c r="M122" i="2"/>
  <c r="A119" i="5"/>
  <c r="S119" i="5"/>
  <c r="M119" i="5"/>
  <c r="J119" i="5"/>
  <c r="V119" i="5"/>
  <c r="D119" i="5"/>
  <c r="G119" i="5"/>
  <c r="J123" i="2"/>
  <c r="F126" i="2" l="1"/>
  <c r="H126" i="2" s="1"/>
  <c r="G126" i="2" s="1"/>
  <c r="S120" i="5"/>
  <c r="P120" i="5"/>
  <c r="M120" i="5"/>
  <c r="V120" i="5"/>
  <c r="D120" i="5"/>
  <c r="A120" i="5"/>
  <c r="J120" i="5"/>
  <c r="G120" i="5"/>
  <c r="M123" i="2"/>
  <c r="J124" i="2"/>
  <c r="N122" i="2"/>
  <c r="O122" i="2"/>
  <c r="K127" i="2"/>
  <c r="E127" i="2"/>
  <c r="W125" i="5"/>
  <c r="T125" i="5"/>
  <c r="Q125" i="5"/>
  <c r="N125" i="5"/>
  <c r="K125" i="5"/>
  <c r="H125" i="5"/>
  <c r="E125" i="5"/>
  <c r="B125" i="5"/>
  <c r="B129" i="2"/>
  <c r="C128" i="2"/>
  <c r="P121" i="5" l="1"/>
  <c r="D121" i="5"/>
  <c r="M121" i="5"/>
  <c r="V121" i="5"/>
  <c r="J121" i="5"/>
  <c r="G121" i="5"/>
  <c r="A121" i="5"/>
  <c r="M124" i="2"/>
  <c r="S121" i="5"/>
  <c r="J125" i="2"/>
  <c r="N123" i="2"/>
  <c r="O123" i="2"/>
  <c r="K126" i="5"/>
  <c r="H126" i="5"/>
  <c r="W126" i="5"/>
  <c r="T126" i="5"/>
  <c r="Q126" i="5"/>
  <c r="N126" i="5"/>
  <c r="E126" i="5"/>
  <c r="B126" i="5"/>
  <c r="B130" i="2"/>
  <c r="C129" i="2"/>
  <c r="K128" i="2"/>
  <c r="E128" i="2"/>
  <c r="F127" i="2"/>
  <c r="H127" i="2" s="1"/>
  <c r="G127" i="2" s="1"/>
  <c r="F128" i="2" l="1"/>
  <c r="H128" i="2" s="1"/>
  <c r="G128" i="2" s="1"/>
  <c r="W127" i="5"/>
  <c r="T127" i="5"/>
  <c r="Q127" i="5"/>
  <c r="N127" i="5"/>
  <c r="K127" i="5"/>
  <c r="H127" i="5"/>
  <c r="E127" i="5"/>
  <c r="B127" i="5"/>
  <c r="B131" i="2"/>
  <c r="C130" i="2"/>
  <c r="K129" i="2"/>
  <c r="E129" i="2"/>
  <c r="D122" i="5"/>
  <c r="P122" i="5"/>
  <c r="A122" i="5"/>
  <c r="V122" i="5"/>
  <c r="M122" i="5"/>
  <c r="S122" i="5"/>
  <c r="G122" i="5"/>
  <c r="M125" i="2"/>
  <c r="J122" i="5"/>
  <c r="J126" i="2"/>
  <c r="O124" i="2"/>
  <c r="N124" i="2"/>
  <c r="F129" i="2" l="1"/>
  <c r="H129" i="2" s="1"/>
  <c r="G129" i="2" s="1"/>
  <c r="W128" i="5"/>
  <c r="T128" i="5"/>
  <c r="K128" i="5"/>
  <c r="H128" i="5"/>
  <c r="N128" i="5"/>
  <c r="Q128" i="5"/>
  <c r="E128" i="5"/>
  <c r="B128" i="5"/>
  <c r="B132" i="2"/>
  <c r="C131" i="2"/>
  <c r="K130" i="2"/>
  <c r="E130" i="2"/>
  <c r="S123" i="5"/>
  <c r="M126" i="2"/>
  <c r="P123" i="5"/>
  <c r="J123" i="5"/>
  <c r="D123" i="5"/>
  <c r="A123" i="5"/>
  <c r="V123" i="5"/>
  <c r="G123" i="5"/>
  <c r="M123" i="5"/>
  <c r="J127" i="2"/>
  <c r="N125" i="2"/>
  <c r="O125" i="2"/>
  <c r="F130" i="2" l="1"/>
  <c r="H130" i="2" s="1"/>
  <c r="G130" i="2" s="1"/>
  <c r="W129" i="5"/>
  <c r="T129" i="5"/>
  <c r="Q129" i="5"/>
  <c r="N129" i="5"/>
  <c r="K129" i="5"/>
  <c r="H129" i="5"/>
  <c r="E129" i="5"/>
  <c r="B129" i="5"/>
  <c r="B133" i="2"/>
  <c r="C132" i="2"/>
  <c r="K131" i="2"/>
  <c r="E131" i="2"/>
  <c r="J124" i="5"/>
  <c r="P124" i="5"/>
  <c r="V124" i="5"/>
  <c r="G124" i="5"/>
  <c r="M124" i="5"/>
  <c r="D124" i="5"/>
  <c r="A124" i="5"/>
  <c r="M127" i="2"/>
  <c r="S124" i="5"/>
  <c r="J128" i="2"/>
  <c r="N126" i="2"/>
  <c r="O126" i="2"/>
  <c r="K132" i="2" l="1"/>
  <c r="E132" i="2"/>
  <c r="W130" i="5"/>
  <c r="K130" i="5"/>
  <c r="T130" i="5"/>
  <c r="H130" i="5"/>
  <c r="Q130" i="5"/>
  <c r="N130" i="5"/>
  <c r="E130" i="5"/>
  <c r="B130" i="5"/>
  <c r="B134" i="2"/>
  <c r="C133" i="2"/>
  <c r="P125" i="5"/>
  <c r="G125" i="5"/>
  <c r="S125" i="5"/>
  <c r="D125" i="5"/>
  <c r="J125" i="5"/>
  <c r="A125" i="5"/>
  <c r="M128" i="2"/>
  <c r="M125" i="5"/>
  <c r="V125" i="5"/>
  <c r="J129" i="2"/>
  <c r="N127" i="2"/>
  <c r="O127" i="2"/>
  <c r="F131" i="2"/>
  <c r="H131" i="2" s="1"/>
  <c r="G131" i="2" s="1"/>
  <c r="V126" i="5" l="1"/>
  <c r="M126" i="5"/>
  <c r="M129" i="2"/>
  <c r="D126" i="5"/>
  <c r="S126" i="5"/>
  <c r="J126" i="5"/>
  <c r="A126" i="5"/>
  <c r="G126" i="5"/>
  <c r="P126" i="5"/>
  <c r="J130" i="2"/>
  <c r="K133" i="2"/>
  <c r="E133" i="2"/>
  <c r="O128" i="2"/>
  <c r="N128" i="2"/>
  <c r="W131" i="5"/>
  <c r="T131" i="5"/>
  <c r="Q131" i="5"/>
  <c r="N131" i="5"/>
  <c r="K131" i="5"/>
  <c r="H131" i="5"/>
  <c r="E131" i="5"/>
  <c r="B131" i="5"/>
  <c r="B135" i="2"/>
  <c r="C134" i="2"/>
  <c r="F132" i="2"/>
  <c r="H132" i="2" s="1"/>
  <c r="G132" i="2" s="1"/>
  <c r="K134" i="2" l="1"/>
  <c r="E134" i="2"/>
  <c r="F133" i="2"/>
  <c r="H133" i="2" s="1"/>
  <c r="G133" i="2" s="1"/>
  <c r="N129" i="2"/>
  <c r="O129" i="2"/>
  <c r="W132" i="5"/>
  <c r="T132" i="5"/>
  <c r="K132" i="5"/>
  <c r="H132" i="5"/>
  <c r="N132" i="5"/>
  <c r="E132" i="5"/>
  <c r="B132" i="5"/>
  <c r="B136" i="2"/>
  <c r="Q132" i="5"/>
  <c r="C135" i="2"/>
  <c r="S127" i="5"/>
  <c r="V127" i="5"/>
  <c r="M130" i="2"/>
  <c r="P127" i="5"/>
  <c r="G127" i="5"/>
  <c r="A127" i="5"/>
  <c r="M127" i="5"/>
  <c r="J127" i="5"/>
  <c r="D127" i="5"/>
  <c r="J131" i="2"/>
  <c r="N130" i="2" l="1"/>
  <c r="O130" i="2"/>
  <c r="F134" i="2"/>
  <c r="H134" i="2" s="1"/>
  <c r="G134" i="2" s="1"/>
  <c r="W133" i="5"/>
  <c r="T133" i="5"/>
  <c r="Q133" i="5"/>
  <c r="N133" i="5"/>
  <c r="K133" i="5"/>
  <c r="E133" i="5"/>
  <c r="B133" i="5"/>
  <c r="H133" i="5"/>
  <c r="B137" i="2"/>
  <c r="C136" i="2"/>
  <c r="D128" i="5"/>
  <c r="M131" i="2"/>
  <c r="S128" i="5"/>
  <c r="P128" i="5"/>
  <c r="M128" i="5"/>
  <c r="V128" i="5"/>
  <c r="A128" i="5"/>
  <c r="J128" i="5"/>
  <c r="G128" i="5"/>
  <c r="J132" i="2"/>
  <c r="K135" i="2"/>
  <c r="E135" i="2"/>
  <c r="W134" i="5" l="1"/>
  <c r="T134" i="5"/>
  <c r="K134" i="5"/>
  <c r="H134" i="5"/>
  <c r="Q134" i="5"/>
  <c r="N134" i="5"/>
  <c r="E134" i="5"/>
  <c r="B134" i="5"/>
  <c r="B138" i="2"/>
  <c r="C137" i="2"/>
  <c r="K136" i="2"/>
  <c r="E136" i="2"/>
  <c r="F135" i="2"/>
  <c r="H135" i="2" s="1"/>
  <c r="G135" i="2" s="1"/>
  <c r="S129" i="5"/>
  <c r="P129" i="5"/>
  <c r="M132" i="2"/>
  <c r="A129" i="5"/>
  <c r="D129" i="5"/>
  <c r="M129" i="5"/>
  <c r="J129" i="5"/>
  <c r="G129" i="5"/>
  <c r="V129" i="5"/>
  <c r="J133" i="2"/>
  <c r="O131" i="2"/>
  <c r="N131" i="2"/>
  <c r="F136" i="2" l="1"/>
  <c r="H136" i="2" s="1"/>
  <c r="G136" i="2" s="1"/>
  <c r="N132" i="2"/>
  <c r="O132" i="2"/>
  <c r="D130" i="5"/>
  <c r="V130" i="5"/>
  <c r="S130" i="5"/>
  <c r="P130" i="5"/>
  <c r="M133" i="2"/>
  <c r="G130" i="5"/>
  <c r="A130" i="5"/>
  <c r="M130" i="5"/>
  <c r="J130" i="5"/>
  <c r="J134" i="2"/>
  <c r="K137" i="2"/>
  <c r="E137" i="2"/>
  <c r="W135" i="5"/>
  <c r="T135" i="5"/>
  <c r="Q135" i="5"/>
  <c r="N135" i="5"/>
  <c r="K135" i="5"/>
  <c r="H135" i="5"/>
  <c r="E135" i="5"/>
  <c r="B135" i="5"/>
  <c r="B139" i="2"/>
  <c r="C138" i="2"/>
  <c r="P131" i="5" l="1"/>
  <c r="A131" i="5"/>
  <c r="D131" i="5"/>
  <c r="G131" i="5"/>
  <c r="M131" i="5"/>
  <c r="M134" i="2"/>
  <c r="J131" i="5"/>
  <c r="V131" i="5"/>
  <c r="S131" i="5"/>
  <c r="J135" i="2"/>
  <c r="W136" i="5"/>
  <c r="T136" i="5"/>
  <c r="K136" i="5"/>
  <c r="H136" i="5"/>
  <c r="N136" i="5"/>
  <c r="E136" i="5"/>
  <c r="B136" i="5"/>
  <c r="Q136" i="5"/>
  <c r="B140" i="2"/>
  <c r="C139" i="2"/>
  <c r="O133" i="2"/>
  <c r="N133" i="2"/>
  <c r="K138" i="2"/>
  <c r="E138" i="2"/>
  <c r="F137" i="2"/>
  <c r="H137" i="2" s="1"/>
  <c r="G137" i="2" s="1"/>
  <c r="O134" i="2" l="1"/>
  <c r="N134" i="2"/>
  <c r="K139" i="2"/>
  <c r="E139" i="2"/>
  <c r="W137" i="5"/>
  <c r="T137" i="5"/>
  <c r="Q137" i="5"/>
  <c r="N137" i="5"/>
  <c r="K137" i="5"/>
  <c r="E137" i="5"/>
  <c r="B137" i="5"/>
  <c r="H137" i="5"/>
  <c r="B141" i="2"/>
  <c r="C140" i="2"/>
  <c r="S132" i="5"/>
  <c r="G132" i="5"/>
  <c r="M132" i="5"/>
  <c r="J132" i="5"/>
  <c r="V132" i="5"/>
  <c r="M135" i="2"/>
  <c r="A132" i="5"/>
  <c r="P132" i="5"/>
  <c r="D132" i="5"/>
  <c r="J136" i="2"/>
  <c r="F138" i="2"/>
  <c r="H138" i="2" s="1"/>
  <c r="G138" i="2" s="1"/>
  <c r="O135" i="2" l="1"/>
  <c r="N135" i="2"/>
  <c r="K140" i="2"/>
  <c r="E140" i="2"/>
  <c r="K138" i="5"/>
  <c r="H138" i="5"/>
  <c r="T138" i="5"/>
  <c r="Q138" i="5"/>
  <c r="N138" i="5"/>
  <c r="W138" i="5"/>
  <c r="B138" i="5"/>
  <c r="B142" i="2"/>
  <c r="E138" i="5"/>
  <c r="C141" i="2"/>
  <c r="H139" i="2"/>
  <c r="G139" i="2"/>
  <c r="F139" i="2"/>
  <c r="D133" i="5"/>
  <c r="M136" i="2"/>
  <c r="M133" i="5"/>
  <c r="A133" i="5"/>
  <c r="P133" i="5"/>
  <c r="S133" i="5"/>
  <c r="J133" i="5"/>
  <c r="G133" i="5"/>
  <c r="V133" i="5"/>
  <c r="J137" i="2"/>
  <c r="K141" i="2" l="1"/>
  <c r="E141" i="2"/>
  <c r="W139" i="5"/>
  <c r="T139" i="5"/>
  <c r="Q139" i="5"/>
  <c r="N139" i="5"/>
  <c r="K139" i="5"/>
  <c r="H139" i="5"/>
  <c r="B139" i="5"/>
  <c r="E139" i="5"/>
  <c r="B143" i="2"/>
  <c r="C142" i="2"/>
  <c r="F140" i="2"/>
  <c r="H140" i="2" s="1"/>
  <c r="G140" i="2" s="1"/>
  <c r="O136" i="2"/>
  <c r="N136" i="2"/>
  <c r="M134" i="5"/>
  <c r="V134" i="5"/>
  <c r="J134" i="5"/>
  <c r="A134" i="5"/>
  <c r="D134" i="5"/>
  <c r="S134" i="5"/>
  <c r="M137" i="2"/>
  <c r="G134" i="5"/>
  <c r="P134" i="5"/>
  <c r="J138" i="2"/>
  <c r="K142" i="2" l="1"/>
  <c r="E142" i="2"/>
  <c r="F141" i="2"/>
  <c r="H141" i="2" s="1"/>
  <c r="G141" i="2" s="1"/>
  <c r="P135" i="5"/>
  <c r="M138" i="2"/>
  <c r="G135" i="5"/>
  <c r="S135" i="5"/>
  <c r="A135" i="5"/>
  <c r="M135" i="5"/>
  <c r="J135" i="5"/>
  <c r="V135" i="5"/>
  <c r="D135" i="5"/>
  <c r="J139" i="2"/>
  <c r="W140" i="5"/>
  <c r="T140" i="5"/>
  <c r="K140" i="5"/>
  <c r="H140" i="5"/>
  <c r="N140" i="5"/>
  <c r="Q140" i="5"/>
  <c r="E140" i="5"/>
  <c r="B140" i="5"/>
  <c r="B144" i="2"/>
  <c r="C143" i="2"/>
  <c r="O137" i="2"/>
  <c r="N137" i="2"/>
  <c r="S136" i="5" l="1"/>
  <c r="P136" i="5"/>
  <c r="J136" i="5"/>
  <c r="M139" i="2"/>
  <c r="A136" i="5"/>
  <c r="G136" i="5"/>
  <c r="V136" i="5"/>
  <c r="D136" i="5"/>
  <c r="M136" i="5"/>
  <c r="J140" i="2"/>
  <c r="N138" i="2"/>
  <c r="O138" i="2"/>
  <c r="K143" i="2"/>
  <c r="E143" i="2"/>
  <c r="F142" i="2"/>
  <c r="H142" i="2" s="1"/>
  <c r="G142" i="2" s="1"/>
  <c r="W141" i="5"/>
  <c r="T141" i="5"/>
  <c r="Q141" i="5"/>
  <c r="N141" i="5"/>
  <c r="K141" i="5"/>
  <c r="H141" i="5"/>
  <c r="E141" i="5"/>
  <c r="B141" i="5"/>
  <c r="B145" i="2"/>
  <c r="C144" i="2"/>
  <c r="F143" i="2" l="1"/>
  <c r="H143" i="2" s="1"/>
  <c r="G143" i="2" s="1"/>
  <c r="K144" i="2"/>
  <c r="E144" i="2"/>
  <c r="N139" i="2"/>
  <c r="O139" i="2"/>
  <c r="S137" i="5"/>
  <c r="P137" i="5"/>
  <c r="J137" i="5"/>
  <c r="A137" i="5"/>
  <c r="V137" i="5"/>
  <c r="D137" i="5"/>
  <c r="G137" i="5"/>
  <c r="M137" i="5"/>
  <c r="M140" i="2"/>
  <c r="J141" i="2"/>
  <c r="K142" i="5"/>
  <c r="H142" i="5"/>
  <c r="W142" i="5"/>
  <c r="T142" i="5"/>
  <c r="Q142" i="5"/>
  <c r="N142" i="5"/>
  <c r="E142" i="5"/>
  <c r="B142" i="5"/>
  <c r="B146" i="2"/>
  <c r="C145" i="2"/>
  <c r="F144" i="2" l="1"/>
  <c r="H144" i="2" s="1"/>
  <c r="G144" i="2" s="1"/>
  <c r="K145" i="2"/>
  <c r="E145" i="2"/>
  <c r="W143" i="5"/>
  <c r="T143" i="5"/>
  <c r="Q143" i="5"/>
  <c r="N143" i="5"/>
  <c r="K143" i="5"/>
  <c r="H143" i="5"/>
  <c r="E143" i="5"/>
  <c r="B143" i="5"/>
  <c r="B147" i="2"/>
  <c r="C146" i="2"/>
  <c r="M141" i="2"/>
  <c r="J138" i="5"/>
  <c r="V138" i="5"/>
  <c r="P138" i="5"/>
  <c r="D138" i="5"/>
  <c r="S138" i="5"/>
  <c r="A138" i="5"/>
  <c r="M138" i="5"/>
  <c r="G138" i="5"/>
  <c r="J142" i="2"/>
  <c r="N140" i="2"/>
  <c r="O140" i="2"/>
  <c r="F145" i="2" l="1"/>
  <c r="H145" i="2" s="1"/>
  <c r="G145" i="2" s="1"/>
  <c r="K146" i="2"/>
  <c r="E146" i="2"/>
  <c r="W144" i="5"/>
  <c r="T144" i="5"/>
  <c r="K144" i="5"/>
  <c r="H144" i="5"/>
  <c r="N144" i="5"/>
  <c r="Q144" i="5"/>
  <c r="E144" i="5"/>
  <c r="B144" i="5"/>
  <c r="B148" i="2"/>
  <c r="C147" i="2"/>
  <c r="S139" i="5"/>
  <c r="M142" i="2"/>
  <c r="G139" i="5"/>
  <c r="P139" i="5"/>
  <c r="A139" i="5"/>
  <c r="M139" i="5"/>
  <c r="V139" i="5"/>
  <c r="J139" i="5"/>
  <c r="D139" i="5"/>
  <c r="J143" i="2"/>
  <c r="O141" i="2"/>
  <c r="N141" i="2"/>
  <c r="W145" i="5" l="1"/>
  <c r="T145" i="5"/>
  <c r="Q145" i="5"/>
  <c r="N145" i="5"/>
  <c r="K145" i="5"/>
  <c r="H145" i="5"/>
  <c r="E145" i="5"/>
  <c r="B145" i="5"/>
  <c r="B149" i="2"/>
  <c r="C148" i="2"/>
  <c r="F146" i="2"/>
  <c r="H146" i="2" s="1"/>
  <c r="G146" i="2" s="1"/>
  <c r="K147" i="2"/>
  <c r="E147" i="2"/>
  <c r="V140" i="5"/>
  <c r="D140" i="5"/>
  <c r="S140" i="5"/>
  <c r="J140" i="5"/>
  <c r="G140" i="5"/>
  <c r="M140" i="5"/>
  <c r="A140" i="5"/>
  <c r="M143" i="2"/>
  <c r="P140" i="5"/>
  <c r="J144" i="2"/>
  <c r="N142" i="2"/>
  <c r="O142" i="2"/>
  <c r="N143" i="2" l="1"/>
  <c r="O143" i="2"/>
  <c r="F147" i="2"/>
  <c r="H147" i="2" s="1"/>
  <c r="G147" i="2" s="1"/>
  <c r="V141" i="5"/>
  <c r="S141" i="5"/>
  <c r="M144" i="2"/>
  <c r="M141" i="5"/>
  <c r="D141" i="5"/>
  <c r="P141" i="5"/>
  <c r="J141" i="5"/>
  <c r="G141" i="5"/>
  <c r="A141" i="5"/>
  <c r="J145" i="2"/>
  <c r="K148" i="2"/>
  <c r="E148" i="2"/>
  <c r="W146" i="5"/>
  <c r="K146" i="5"/>
  <c r="T146" i="5"/>
  <c r="H146" i="5"/>
  <c r="Q146" i="5"/>
  <c r="N146" i="5"/>
  <c r="E146" i="5"/>
  <c r="B146" i="5"/>
  <c r="B150" i="2"/>
  <c r="C149" i="2"/>
  <c r="D142" i="5" l="1"/>
  <c r="P142" i="5"/>
  <c r="S142" i="5"/>
  <c r="V142" i="5"/>
  <c r="M142" i="5"/>
  <c r="M145" i="2"/>
  <c r="G142" i="5"/>
  <c r="J142" i="5"/>
  <c r="A142" i="5"/>
  <c r="J146" i="2"/>
  <c r="K149" i="2"/>
  <c r="E149" i="2"/>
  <c r="W147" i="5"/>
  <c r="T147" i="5"/>
  <c r="Q147" i="5"/>
  <c r="N147" i="5"/>
  <c r="K147" i="5"/>
  <c r="H147" i="5"/>
  <c r="E147" i="5"/>
  <c r="B147" i="5"/>
  <c r="B151" i="2"/>
  <c r="C150" i="2"/>
  <c r="F148" i="2"/>
  <c r="H148" i="2" s="1"/>
  <c r="G148" i="2" s="1"/>
  <c r="O144" i="2"/>
  <c r="N144" i="2"/>
  <c r="K150" i="2" l="1"/>
  <c r="E150" i="2"/>
  <c r="N145" i="2"/>
  <c r="O145" i="2"/>
  <c r="F149" i="2"/>
  <c r="H149" i="2" s="1"/>
  <c r="G149" i="2" s="1"/>
  <c r="W148" i="5"/>
  <c r="T148" i="5"/>
  <c r="K148" i="5"/>
  <c r="H148" i="5"/>
  <c r="N148" i="5"/>
  <c r="E148" i="5"/>
  <c r="B148" i="5"/>
  <c r="B152" i="2"/>
  <c r="Q148" i="5"/>
  <c r="C151" i="2"/>
  <c r="D143" i="5"/>
  <c r="M146" i="2"/>
  <c r="P143" i="5"/>
  <c r="V143" i="5"/>
  <c r="S143" i="5"/>
  <c r="M143" i="5"/>
  <c r="J143" i="5"/>
  <c r="G143" i="5"/>
  <c r="A143" i="5"/>
  <c r="J147" i="2"/>
  <c r="P144" i="5" l="1"/>
  <c r="J144" i="5"/>
  <c r="M147" i="2"/>
  <c r="G144" i="5"/>
  <c r="M144" i="5"/>
  <c r="V144" i="5"/>
  <c r="D144" i="5"/>
  <c r="S144" i="5"/>
  <c r="A144" i="5"/>
  <c r="J148" i="2"/>
  <c r="F150" i="2"/>
  <c r="H150" i="2" s="1"/>
  <c r="G150" i="2" s="1"/>
  <c r="O146" i="2"/>
  <c r="N146" i="2"/>
  <c r="K151" i="2"/>
  <c r="E151" i="2"/>
  <c r="W149" i="5"/>
  <c r="T149" i="5"/>
  <c r="Q149" i="5"/>
  <c r="N149" i="5"/>
  <c r="K149" i="5"/>
  <c r="E149" i="5"/>
  <c r="B149" i="5"/>
  <c r="H149" i="5"/>
  <c r="B153" i="2"/>
  <c r="C152" i="2"/>
  <c r="K152" i="2" l="1"/>
  <c r="E152" i="2"/>
  <c r="W150" i="5"/>
  <c r="T150" i="5"/>
  <c r="K150" i="5"/>
  <c r="H150" i="5"/>
  <c r="Q150" i="5"/>
  <c r="N150" i="5"/>
  <c r="E150" i="5"/>
  <c r="B150" i="5"/>
  <c r="B154" i="2"/>
  <c r="C153" i="2"/>
  <c r="N147" i="2"/>
  <c r="O147" i="2"/>
  <c r="F151" i="2"/>
  <c r="H151" i="2" s="1"/>
  <c r="G151" i="2" s="1"/>
  <c r="V145" i="5"/>
  <c r="J145" i="5"/>
  <c r="D145" i="5"/>
  <c r="S145" i="5"/>
  <c r="P145" i="5"/>
  <c r="M145" i="5"/>
  <c r="A145" i="5"/>
  <c r="M148" i="2"/>
  <c r="G145" i="5"/>
  <c r="J149" i="2"/>
  <c r="M149" i="2" l="1"/>
  <c r="J146" i="5"/>
  <c r="D146" i="5"/>
  <c r="V146" i="5"/>
  <c r="S146" i="5"/>
  <c r="P146" i="5"/>
  <c r="G146" i="5"/>
  <c r="A146" i="5"/>
  <c r="M146" i="5"/>
  <c r="J150" i="2"/>
  <c r="F152" i="2"/>
  <c r="H152" i="2" s="1"/>
  <c r="G152" i="2" s="1"/>
  <c r="K153" i="2"/>
  <c r="E153" i="2"/>
  <c r="W151" i="5"/>
  <c r="T151" i="5"/>
  <c r="Q151" i="5"/>
  <c r="N151" i="5"/>
  <c r="K151" i="5"/>
  <c r="H151" i="5"/>
  <c r="E151" i="5"/>
  <c r="B151" i="5"/>
  <c r="B155" i="2"/>
  <c r="C154" i="2"/>
  <c r="N148" i="2"/>
  <c r="O148" i="2"/>
  <c r="F153" i="2" l="1"/>
  <c r="H153" i="2" s="1"/>
  <c r="G153" i="2" s="1"/>
  <c r="K154" i="2"/>
  <c r="E154" i="2"/>
  <c r="V147" i="5"/>
  <c r="D147" i="5"/>
  <c r="J147" i="5"/>
  <c r="S147" i="5"/>
  <c r="P147" i="5"/>
  <c r="G147" i="5"/>
  <c r="M150" i="2"/>
  <c r="A147" i="5"/>
  <c r="M147" i="5"/>
  <c r="J151" i="2"/>
  <c r="W152" i="5"/>
  <c r="T152" i="5"/>
  <c r="K152" i="5"/>
  <c r="H152" i="5"/>
  <c r="N152" i="5"/>
  <c r="E152" i="5"/>
  <c r="B152" i="5"/>
  <c r="Q152" i="5"/>
  <c r="B156" i="2"/>
  <c r="C155" i="2"/>
  <c r="N149" i="2"/>
  <c r="O149" i="2"/>
  <c r="V148" i="5" l="1"/>
  <c r="S148" i="5"/>
  <c r="D148" i="5"/>
  <c r="G148" i="5"/>
  <c r="A148" i="5"/>
  <c r="J148" i="5"/>
  <c r="M148" i="5"/>
  <c r="P148" i="5"/>
  <c r="M151" i="2"/>
  <c r="J152" i="2"/>
  <c r="F154" i="2"/>
  <c r="H154" i="2" s="1"/>
  <c r="G154" i="2" s="1"/>
  <c r="N150" i="2"/>
  <c r="O150" i="2"/>
  <c r="K155" i="2"/>
  <c r="E155" i="2"/>
  <c r="W153" i="5"/>
  <c r="T153" i="5"/>
  <c r="Q153" i="5"/>
  <c r="N153" i="5"/>
  <c r="K153" i="5"/>
  <c r="E153" i="5"/>
  <c r="B153" i="5"/>
  <c r="H153" i="5"/>
  <c r="B157" i="2"/>
  <c r="C156" i="2"/>
  <c r="K156" i="2" l="1"/>
  <c r="E156" i="2"/>
  <c r="K154" i="5"/>
  <c r="H154" i="5"/>
  <c r="Q154" i="5"/>
  <c r="N154" i="5"/>
  <c r="W154" i="5"/>
  <c r="T154" i="5"/>
  <c r="E154" i="5"/>
  <c r="B154" i="5"/>
  <c r="B158" i="2"/>
  <c r="C157" i="2"/>
  <c r="F155" i="2"/>
  <c r="H155" i="2" s="1"/>
  <c r="G155" i="2" s="1"/>
  <c r="S149" i="5"/>
  <c r="D149" i="5"/>
  <c r="P149" i="5"/>
  <c r="J149" i="5"/>
  <c r="G149" i="5"/>
  <c r="M152" i="2"/>
  <c r="A149" i="5"/>
  <c r="M149" i="5"/>
  <c r="V149" i="5"/>
  <c r="J153" i="2"/>
  <c r="O151" i="2"/>
  <c r="N151" i="2"/>
  <c r="K157" i="2" l="1"/>
  <c r="E157" i="2"/>
  <c r="W155" i="5"/>
  <c r="T155" i="5"/>
  <c r="Q155" i="5"/>
  <c r="N155" i="5"/>
  <c r="K155" i="5"/>
  <c r="H155" i="5"/>
  <c r="E155" i="5"/>
  <c r="B155" i="5"/>
  <c r="B159" i="2"/>
  <c r="C158" i="2"/>
  <c r="V150" i="5"/>
  <c r="M150" i="5"/>
  <c r="J150" i="5"/>
  <c r="A150" i="5"/>
  <c r="M153" i="2"/>
  <c r="S150" i="5"/>
  <c r="D150" i="5"/>
  <c r="G150" i="5"/>
  <c r="P150" i="5"/>
  <c r="J154" i="2"/>
  <c r="F156" i="2"/>
  <c r="H156" i="2" s="1"/>
  <c r="G156" i="2" s="1"/>
  <c r="N152" i="2"/>
  <c r="O152" i="2"/>
  <c r="K158" i="2" l="1"/>
  <c r="E158" i="2"/>
  <c r="M154" i="2"/>
  <c r="P151" i="5"/>
  <c r="D151" i="5"/>
  <c r="V151" i="5"/>
  <c r="J151" i="5"/>
  <c r="A151" i="5"/>
  <c r="M151" i="5"/>
  <c r="G151" i="5"/>
  <c r="S151" i="5"/>
  <c r="J155" i="2"/>
  <c r="W156" i="5"/>
  <c r="T156" i="5"/>
  <c r="K156" i="5"/>
  <c r="H156" i="5"/>
  <c r="N156" i="5"/>
  <c r="Q156" i="5"/>
  <c r="E156" i="5"/>
  <c r="B156" i="5"/>
  <c r="B160" i="2"/>
  <c r="C159" i="2"/>
  <c r="F157" i="2"/>
  <c r="H157" i="2" s="1"/>
  <c r="G157" i="2" s="1"/>
  <c r="N153" i="2"/>
  <c r="O153" i="2"/>
  <c r="K159" i="2" l="1"/>
  <c r="E159" i="2"/>
  <c r="W157" i="5"/>
  <c r="T157" i="5"/>
  <c r="Q157" i="5"/>
  <c r="N157" i="5"/>
  <c r="K157" i="5"/>
  <c r="H157" i="5"/>
  <c r="E157" i="5"/>
  <c r="B157" i="5"/>
  <c r="B161" i="2"/>
  <c r="C160" i="2"/>
  <c r="S152" i="5"/>
  <c r="P152" i="5"/>
  <c r="M152" i="5"/>
  <c r="J152" i="5"/>
  <c r="A152" i="5"/>
  <c r="G152" i="5"/>
  <c r="V152" i="5"/>
  <c r="M155" i="2"/>
  <c r="D152" i="5"/>
  <c r="J156" i="2"/>
  <c r="N154" i="2"/>
  <c r="O154" i="2"/>
  <c r="F158" i="2"/>
  <c r="H158" i="2" s="1"/>
  <c r="G158" i="2" s="1"/>
  <c r="P153" i="5" l="1"/>
  <c r="J153" i="5"/>
  <c r="D153" i="5"/>
  <c r="M153" i="5"/>
  <c r="G153" i="5"/>
  <c r="M156" i="2"/>
  <c r="V153" i="5"/>
  <c r="S153" i="5"/>
  <c r="A153" i="5"/>
  <c r="J157" i="2"/>
  <c r="K158" i="5"/>
  <c r="H158" i="5"/>
  <c r="W158" i="5"/>
  <c r="T158" i="5"/>
  <c r="Q158" i="5"/>
  <c r="N158" i="5"/>
  <c r="E158" i="5"/>
  <c r="B158" i="5"/>
  <c r="B162" i="2"/>
  <c r="C161" i="2"/>
  <c r="K160" i="2"/>
  <c r="E160" i="2"/>
  <c r="F159" i="2"/>
  <c r="H159" i="2" s="1"/>
  <c r="G159" i="2" s="1"/>
  <c r="O155" i="2"/>
  <c r="N155" i="2"/>
  <c r="N156" i="2" l="1"/>
  <c r="O156" i="2"/>
  <c r="F160" i="2"/>
  <c r="H160" i="2" s="1"/>
  <c r="G160" i="2" s="1"/>
  <c r="K161" i="2"/>
  <c r="E161" i="2"/>
  <c r="W159" i="5"/>
  <c r="T159" i="5"/>
  <c r="Q159" i="5"/>
  <c r="N159" i="5"/>
  <c r="K159" i="5"/>
  <c r="H159" i="5"/>
  <c r="E159" i="5"/>
  <c r="B159" i="5"/>
  <c r="B163" i="2"/>
  <c r="C162" i="2"/>
  <c r="D154" i="5"/>
  <c r="P154" i="5"/>
  <c r="G154" i="5"/>
  <c r="V154" i="5"/>
  <c r="S154" i="5"/>
  <c r="A154" i="5"/>
  <c r="M154" i="5"/>
  <c r="J154" i="5"/>
  <c r="M157" i="2"/>
  <c r="J158" i="2"/>
  <c r="F161" i="2" l="1"/>
  <c r="H161" i="2" s="1"/>
  <c r="G161" i="2" s="1"/>
  <c r="N157" i="2"/>
  <c r="O157" i="2"/>
  <c r="K162" i="2"/>
  <c r="E162" i="2"/>
  <c r="P155" i="5"/>
  <c r="G155" i="5"/>
  <c r="M155" i="5"/>
  <c r="A155" i="5"/>
  <c r="J155" i="5"/>
  <c r="V155" i="5"/>
  <c r="D155" i="5"/>
  <c r="S155" i="5"/>
  <c r="M158" i="2"/>
  <c r="J159" i="2"/>
  <c r="W160" i="5"/>
  <c r="T160" i="5"/>
  <c r="K160" i="5"/>
  <c r="H160" i="5"/>
  <c r="N160" i="5"/>
  <c r="Q160" i="5"/>
  <c r="E160" i="5"/>
  <c r="B160" i="5"/>
  <c r="B164" i="2"/>
  <c r="C163" i="2"/>
  <c r="V156" i="5" l="1"/>
  <c r="S156" i="5"/>
  <c r="J156" i="5"/>
  <c r="G156" i="5"/>
  <c r="A156" i="5"/>
  <c r="M159" i="2"/>
  <c r="D156" i="5"/>
  <c r="M156" i="5"/>
  <c r="P156" i="5"/>
  <c r="J160" i="2"/>
  <c r="W161" i="5"/>
  <c r="T161" i="5"/>
  <c r="Q161" i="5"/>
  <c r="N161" i="5"/>
  <c r="K161" i="5"/>
  <c r="H161" i="5"/>
  <c r="E161" i="5"/>
  <c r="B161" i="5"/>
  <c r="B165" i="2"/>
  <c r="C164" i="2"/>
  <c r="K163" i="2"/>
  <c r="E163" i="2"/>
  <c r="N158" i="2"/>
  <c r="O158" i="2"/>
  <c r="F162" i="2"/>
  <c r="H162" i="2" s="1"/>
  <c r="G162" i="2" s="1"/>
  <c r="N159" i="2" l="1"/>
  <c r="O159" i="2"/>
  <c r="F163" i="2"/>
  <c r="H163" i="2" s="1"/>
  <c r="G163" i="2" s="1"/>
  <c r="K164" i="2"/>
  <c r="E164" i="2"/>
  <c r="W162" i="5"/>
  <c r="K162" i="5"/>
  <c r="T162" i="5"/>
  <c r="H162" i="5"/>
  <c r="E162" i="5"/>
  <c r="Q162" i="5"/>
  <c r="N162" i="5"/>
  <c r="B162" i="5"/>
  <c r="B166" i="2"/>
  <c r="C165" i="2"/>
  <c r="V157" i="5"/>
  <c r="D157" i="5"/>
  <c r="J157" i="5"/>
  <c r="S157" i="5"/>
  <c r="M160" i="2"/>
  <c r="A157" i="5"/>
  <c r="P157" i="5"/>
  <c r="G157" i="5"/>
  <c r="M157" i="5"/>
  <c r="J161" i="2"/>
  <c r="K165" i="2" l="1"/>
  <c r="E165" i="2"/>
  <c r="F164" i="2"/>
  <c r="H164" i="2" s="1"/>
  <c r="G164" i="2" s="1"/>
  <c r="O160" i="2"/>
  <c r="N160" i="2"/>
  <c r="D158" i="5"/>
  <c r="P158" i="5"/>
  <c r="V158" i="5"/>
  <c r="M158" i="5"/>
  <c r="S158" i="5"/>
  <c r="M161" i="2"/>
  <c r="A158" i="5"/>
  <c r="G158" i="5"/>
  <c r="J158" i="5"/>
  <c r="J162" i="2"/>
  <c r="W163" i="5"/>
  <c r="T163" i="5"/>
  <c r="Q163" i="5"/>
  <c r="N163" i="5"/>
  <c r="K163" i="5"/>
  <c r="H163" i="5"/>
  <c r="E163" i="5"/>
  <c r="B163" i="5"/>
  <c r="B167" i="2"/>
  <c r="C166" i="2"/>
  <c r="K166" i="2" l="1"/>
  <c r="E166" i="2"/>
  <c r="W164" i="5"/>
  <c r="T164" i="5"/>
  <c r="K164" i="5"/>
  <c r="H164" i="5"/>
  <c r="N164" i="5"/>
  <c r="B164" i="5"/>
  <c r="Q164" i="5"/>
  <c r="E164" i="5"/>
  <c r="B168" i="2"/>
  <c r="C167" i="2"/>
  <c r="F165" i="2"/>
  <c r="H165" i="2" s="1"/>
  <c r="G165" i="2" s="1"/>
  <c r="N161" i="2"/>
  <c r="O161" i="2"/>
  <c r="D159" i="5"/>
  <c r="M162" i="2"/>
  <c r="A159" i="5"/>
  <c r="G159" i="5"/>
  <c r="S159" i="5"/>
  <c r="P159" i="5"/>
  <c r="M159" i="5"/>
  <c r="V159" i="5"/>
  <c r="J159" i="5"/>
  <c r="J163" i="2"/>
  <c r="W165" i="5" l="1"/>
  <c r="T165" i="5"/>
  <c r="Q165" i="5"/>
  <c r="N165" i="5"/>
  <c r="K165" i="5"/>
  <c r="B165" i="5"/>
  <c r="E165" i="5"/>
  <c r="H165" i="5"/>
  <c r="B169" i="2"/>
  <c r="C168" i="2"/>
  <c r="G160" i="5"/>
  <c r="V160" i="5"/>
  <c r="D160" i="5"/>
  <c r="S160" i="5"/>
  <c r="P160" i="5"/>
  <c r="M160" i="5"/>
  <c r="J160" i="5"/>
  <c r="M163" i="2"/>
  <c r="A160" i="5"/>
  <c r="J164" i="2"/>
  <c r="O162" i="2"/>
  <c r="N162" i="2"/>
  <c r="K167" i="2"/>
  <c r="E167" i="2"/>
  <c r="F166" i="2"/>
  <c r="H166" i="2" s="1"/>
  <c r="G166" i="2" s="1"/>
  <c r="M161" i="5" l="1"/>
  <c r="P161" i="5"/>
  <c r="J161" i="5"/>
  <c r="D161" i="5"/>
  <c r="V161" i="5"/>
  <c r="G161" i="5"/>
  <c r="M164" i="2"/>
  <c r="A161" i="5"/>
  <c r="S161" i="5"/>
  <c r="J165" i="2"/>
  <c r="N163" i="2"/>
  <c r="O163" i="2"/>
  <c r="K168" i="2"/>
  <c r="E168" i="2"/>
  <c r="F167" i="2"/>
  <c r="H167" i="2" s="1"/>
  <c r="G167" i="2" s="1"/>
  <c r="W166" i="5"/>
  <c r="T166" i="5"/>
  <c r="K166" i="5"/>
  <c r="H166" i="5"/>
  <c r="Q166" i="5"/>
  <c r="N166" i="5"/>
  <c r="B166" i="5"/>
  <c r="E166" i="5"/>
  <c r="B170" i="2"/>
  <c r="C169" i="2"/>
  <c r="N164" i="2" l="1"/>
  <c r="O164" i="2"/>
  <c r="F168" i="2"/>
  <c r="H168" i="2" s="1"/>
  <c r="G168" i="2" s="1"/>
  <c r="K169" i="2"/>
  <c r="E169" i="2"/>
  <c r="W167" i="5"/>
  <c r="T167" i="5"/>
  <c r="Q167" i="5"/>
  <c r="N167" i="5"/>
  <c r="K167" i="5"/>
  <c r="H167" i="5"/>
  <c r="B167" i="5"/>
  <c r="E167" i="5"/>
  <c r="B171" i="2"/>
  <c r="C170" i="2"/>
  <c r="D162" i="5"/>
  <c r="V162" i="5"/>
  <c r="P162" i="5"/>
  <c r="A162" i="5"/>
  <c r="M162" i="5"/>
  <c r="J162" i="5"/>
  <c r="S162" i="5"/>
  <c r="G162" i="5"/>
  <c r="M165" i="2"/>
  <c r="J166" i="2"/>
  <c r="F169" i="2" l="1"/>
  <c r="H169" i="2" s="1"/>
  <c r="G169" i="2" s="1"/>
  <c r="V163" i="5"/>
  <c r="D163" i="5"/>
  <c r="S163" i="5"/>
  <c r="G163" i="5"/>
  <c r="M163" i="5"/>
  <c r="P163" i="5"/>
  <c r="A163" i="5"/>
  <c r="M166" i="2"/>
  <c r="J163" i="5"/>
  <c r="J167" i="2"/>
  <c r="O165" i="2"/>
  <c r="N165" i="2"/>
  <c r="K170" i="2"/>
  <c r="E170" i="2"/>
  <c r="W168" i="5"/>
  <c r="T168" i="5"/>
  <c r="K168" i="5"/>
  <c r="H168" i="5"/>
  <c r="N168" i="5"/>
  <c r="B168" i="5"/>
  <c r="E168" i="5"/>
  <c r="Q168" i="5"/>
  <c r="B172" i="2"/>
  <c r="C171" i="2"/>
  <c r="S164" i="5" l="1"/>
  <c r="D164" i="5"/>
  <c r="J164" i="5"/>
  <c r="G164" i="5"/>
  <c r="P164" i="5"/>
  <c r="V164" i="5"/>
  <c r="M164" i="5"/>
  <c r="M167" i="2"/>
  <c r="A164" i="5"/>
  <c r="J168" i="2"/>
  <c r="K171" i="2"/>
  <c r="E171" i="2"/>
  <c r="O166" i="2"/>
  <c r="N166" i="2"/>
  <c r="W169" i="5"/>
  <c r="T169" i="5"/>
  <c r="Q169" i="5"/>
  <c r="N169" i="5"/>
  <c r="K169" i="5"/>
  <c r="B169" i="5"/>
  <c r="E169" i="5"/>
  <c r="H169" i="5"/>
  <c r="B173" i="2"/>
  <c r="C172" i="2"/>
  <c r="F170" i="2"/>
  <c r="H170" i="2" s="1"/>
  <c r="G170" i="2" s="1"/>
  <c r="K172" i="2" l="1"/>
  <c r="E172" i="2"/>
  <c r="K170" i="5"/>
  <c r="H170" i="5"/>
  <c r="E170" i="5"/>
  <c r="W170" i="5"/>
  <c r="Q170" i="5"/>
  <c r="T170" i="5"/>
  <c r="N170" i="5"/>
  <c r="B170" i="5"/>
  <c r="B174" i="2"/>
  <c r="C173" i="2"/>
  <c r="F171" i="2"/>
  <c r="H171" i="2" s="1"/>
  <c r="G171" i="2" s="1"/>
  <c r="N167" i="2"/>
  <c r="O167" i="2"/>
  <c r="D165" i="5"/>
  <c r="M165" i="5"/>
  <c r="S165" i="5"/>
  <c r="P165" i="5"/>
  <c r="G165" i="5"/>
  <c r="A165" i="5"/>
  <c r="J165" i="5"/>
  <c r="M168" i="2"/>
  <c r="V165" i="5"/>
  <c r="J169" i="2"/>
  <c r="V166" i="5" l="1"/>
  <c r="J166" i="5"/>
  <c r="A166" i="5"/>
  <c r="S166" i="5"/>
  <c r="P166" i="5"/>
  <c r="M166" i="5"/>
  <c r="M169" i="2"/>
  <c r="G166" i="5"/>
  <c r="D166" i="5"/>
  <c r="J170" i="2"/>
  <c r="K173" i="2"/>
  <c r="E173" i="2"/>
  <c r="W171" i="5"/>
  <c r="T171" i="5"/>
  <c r="Q171" i="5"/>
  <c r="N171" i="5"/>
  <c r="K171" i="5"/>
  <c r="H171" i="5"/>
  <c r="E171" i="5"/>
  <c r="B171" i="5"/>
  <c r="B175" i="2"/>
  <c r="C174" i="2"/>
  <c r="O168" i="2"/>
  <c r="N168" i="2"/>
  <c r="F172" i="2"/>
  <c r="H172" i="2" s="1"/>
  <c r="G172" i="2" s="1"/>
  <c r="N169" i="2" l="1"/>
  <c r="O169" i="2"/>
  <c r="W172" i="5"/>
  <c r="T172" i="5"/>
  <c r="K172" i="5"/>
  <c r="H172" i="5"/>
  <c r="N172" i="5"/>
  <c r="Q172" i="5"/>
  <c r="B172" i="5"/>
  <c r="B176" i="2"/>
  <c r="E172" i="5"/>
  <c r="C175" i="2"/>
  <c r="F173" i="2"/>
  <c r="H173" i="2" s="1"/>
  <c r="G173" i="2" s="1"/>
  <c r="K174" i="2"/>
  <c r="E174" i="2"/>
  <c r="P167" i="5"/>
  <c r="A167" i="5"/>
  <c r="J167" i="5"/>
  <c r="V167" i="5"/>
  <c r="G167" i="5"/>
  <c r="M167" i="5"/>
  <c r="D167" i="5"/>
  <c r="M170" i="2"/>
  <c r="S167" i="5"/>
  <c r="J171" i="2"/>
  <c r="K175" i="2" l="1"/>
  <c r="E175" i="2"/>
  <c r="V168" i="5"/>
  <c r="M168" i="5"/>
  <c r="M171" i="2"/>
  <c r="A168" i="5"/>
  <c r="S168" i="5"/>
  <c r="J168" i="5"/>
  <c r="G168" i="5"/>
  <c r="D168" i="5"/>
  <c r="P168" i="5"/>
  <c r="J172" i="2"/>
  <c r="O170" i="2"/>
  <c r="N170" i="2"/>
  <c r="F174" i="2"/>
  <c r="H174" i="2" s="1"/>
  <c r="G174" i="2" s="1"/>
  <c r="W173" i="5"/>
  <c r="T173" i="5"/>
  <c r="Q173" i="5"/>
  <c r="N173" i="5"/>
  <c r="K173" i="5"/>
  <c r="H173" i="5"/>
  <c r="B173" i="5"/>
  <c r="B177" i="2"/>
  <c r="E173" i="5"/>
  <c r="C176" i="2"/>
  <c r="O171" i="2" l="1"/>
  <c r="N171" i="2"/>
  <c r="P169" i="5"/>
  <c r="D169" i="5"/>
  <c r="M169" i="5"/>
  <c r="J169" i="5"/>
  <c r="G169" i="5"/>
  <c r="M172" i="2"/>
  <c r="V169" i="5"/>
  <c r="S169" i="5"/>
  <c r="A169" i="5"/>
  <c r="J173" i="2"/>
  <c r="K174" i="5"/>
  <c r="H174" i="5"/>
  <c r="W174" i="5"/>
  <c r="T174" i="5"/>
  <c r="Q174" i="5"/>
  <c r="N174" i="5"/>
  <c r="B174" i="5"/>
  <c r="E174" i="5"/>
  <c r="B178" i="2"/>
  <c r="C177" i="2"/>
  <c r="F175" i="2"/>
  <c r="H175" i="2" s="1"/>
  <c r="G175" i="2" s="1"/>
  <c r="K176" i="2"/>
  <c r="E176" i="2"/>
  <c r="N172" i="2" l="1"/>
  <c r="O172" i="2"/>
  <c r="K177" i="2"/>
  <c r="E177" i="2"/>
  <c r="W175" i="5"/>
  <c r="T175" i="5"/>
  <c r="Q175" i="5"/>
  <c r="N175" i="5"/>
  <c r="K175" i="5"/>
  <c r="H175" i="5"/>
  <c r="B175" i="5"/>
  <c r="E175" i="5"/>
  <c r="B179" i="2"/>
  <c r="C178" i="2"/>
  <c r="H176" i="2"/>
  <c r="G176" i="2"/>
  <c r="F176" i="2"/>
  <c r="D170" i="5"/>
  <c r="M173" i="2"/>
  <c r="J170" i="5"/>
  <c r="V170" i="5"/>
  <c r="G170" i="5"/>
  <c r="A170" i="5"/>
  <c r="M170" i="5"/>
  <c r="P170" i="5"/>
  <c r="S170" i="5"/>
  <c r="J174" i="2"/>
  <c r="W176" i="5" l="1"/>
  <c r="T176" i="5"/>
  <c r="K176" i="5"/>
  <c r="H176" i="5"/>
  <c r="N176" i="5"/>
  <c r="Q176" i="5"/>
  <c r="B176" i="5"/>
  <c r="E176" i="5"/>
  <c r="B180" i="2"/>
  <c r="C179" i="2"/>
  <c r="S171" i="5"/>
  <c r="M174" i="2"/>
  <c r="A171" i="5"/>
  <c r="P171" i="5"/>
  <c r="G171" i="5"/>
  <c r="M171" i="5"/>
  <c r="D171" i="5"/>
  <c r="V171" i="5"/>
  <c r="J171" i="5"/>
  <c r="J175" i="2"/>
  <c r="N173" i="2"/>
  <c r="O173" i="2"/>
  <c r="F177" i="2"/>
  <c r="H177" i="2" s="1"/>
  <c r="G177" i="2" s="1"/>
  <c r="K178" i="2"/>
  <c r="E178" i="2"/>
  <c r="F178" i="2" l="1"/>
  <c r="H178" i="2" s="1"/>
  <c r="G178" i="2" s="1"/>
  <c r="J172" i="5"/>
  <c r="M175" i="2"/>
  <c r="G172" i="5"/>
  <c r="M172" i="5"/>
  <c r="A172" i="5"/>
  <c r="V172" i="5"/>
  <c r="D172" i="5"/>
  <c r="P172" i="5"/>
  <c r="S172" i="5"/>
  <c r="J176" i="2"/>
  <c r="O174" i="2"/>
  <c r="N174" i="2"/>
  <c r="K179" i="2"/>
  <c r="E179" i="2"/>
  <c r="W177" i="5"/>
  <c r="T177" i="5"/>
  <c r="Q177" i="5"/>
  <c r="N177" i="5"/>
  <c r="K177" i="5"/>
  <c r="H177" i="5"/>
  <c r="B177" i="5"/>
  <c r="E177" i="5"/>
  <c r="B181" i="2"/>
  <c r="C180" i="2"/>
  <c r="P173" i="5" l="1"/>
  <c r="G173" i="5"/>
  <c r="M173" i="5"/>
  <c r="J173" i="5"/>
  <c r="D173" i="5"/>
  <c r="M176" i="2"/>
  <c r="A173" i="5"/>
  <c r="V173" i="5"/>
  <c r="S173" i="5"/>
  <c r="J177" i="2"/>
  <c r="N175" i="2"/>
  <c r="O175" i="2"/>
  <c r="K180" i="2"/>
  <c r="E180" i="2"/>
  <c r="F179" i="2"/>
  <c r="H179" i="2" s="1"/>
  <c r="G179" i="2" s="1"/>
  <c r="W178" i="5"/>
  <c r="K178" i="5"/>
  <c r="T178" i="5"/>
  <c r="H178" i="5"/>
  <c r="E178" i="5"/>
  <c r="Q178" i="5"/>
  <c r="N178" i="5"/>
  <c r="B182" i="2"/>
  <c r="B178" i="5"/>
  <c r="C181" i="2"/>
  <c r="N176" i="2" l="1"/>
  <c r="O176" i="2"/>
  <c r="F180" i="2"/>
  <c r="H180" i="2" s="1"/>
  <c r="G180" i="2" s="1"/>
  <c r="K181" i="2"/>
  <c r="E181" i="2"/>
  <c r="P174" i="5"/>
  <c r="S174" i="5"/>
  <c r="D174" i="5"/>
  <c r="M174" i="5"/>
  <c r="J174" i="5"/>
  <c r="A174" i="5"/>
  <c r="M177" i="2"/>
  <c r="G174" i="5"/>
  <c r="V174" i="5"/>
  <c r="J178" i="2"/>
  <c r="W179" i="5"/>
  <c r="T179" i="5"/>
  <c r="Q179" i="5"/>
  <c r="N179" i="5"/>
  <c r="K179" i="5"/>
  <c r="H179" i="5"/>
  <c r="E179" i="5"/>
  <c r="B183" i="2"/>
  <c r="B179" i="5"/>
  <c r="C182" i="2"/>
  <c r="N177" i="2" l="1"/>
  <c r="O177" i="2"/>
  <c r="K182" i="2"/>
  <c r="E182" i="2"/>
  <c r="W180" i="5"/>
  <c r="T180" i="5"/>
  <c r="K180" i="5"/>
  <c r="H180" i="5"/>
  <c r="N180" i="5"/>
  <c r="E180" i="5"/>
  <c r="B180" i="5"/>
  <c r="B184" i="2"/>
  <c r="Q180" i="5"/>
  <c r="C183" i="2"/>
  <c r="D175" i="5"/>
  <c r="G175" i="5"/>
  <c r="P175" i="5"/>
  <c r="A175" i="5"/>
  <c r="V175" i="5"/>
  <c r="J175" i="5"/>
  <c r="M178" i="2"/>
  <c r="M175" i="5"/>
  <c r="S175" i="5"/>
  <c r="J179" i="2"/>
  <c r="F181" i="2"/>
  <c r="H181" i="2" s="1"/>
  <c r="G181" i="2" s="1"/>
  <c r="P176" i="5" l="1"/>
  <c r="S176" i="5"/>
  <c r="M176" i="5"/>
  <c r="G176" i="5"/>
  <c r="V176" i="5"/>
  <c r="A176" i="5"/>
  <c r="J176" i="5"/>
  <c r="D176" i="5"/>
  <c r="M179" i="2"/>
  <c r="J180" i="2"/>
  <c r="K183" i="2"/>
  <c r="E183" i="2"/>
  <c r="O178" i="2"/>
  <c r="N178" i="2"/>
  <c r="W181" i="5"/>
  <c r="T181" i="5"/>
  <c r="Q181" i="5"/>
  <c r="N181" i="5"/>
  <c r="K181" i="5"/>
  <c r="B181" i="5"/>
  <c r="H181" i="5"/>
  <c r="B185" i="2"/>
  <c r="E181" i="5"/>
  <c r="C184" i="2"/>
  <c r="F182" i="2"/>
  <c r="H182" i="2" s="1"/>
  <c r="G182" i="2" s="1"/>
  <c r="K184" i="2" l="1"/>
  <c r="E184" i="2"/>
  <c r="F183" i="2"/>
  <c r="H183" i="2" s="1"/>
  <c r="G183" i="2" s="1"/>
  <c r="W182" i="5"/>
  <c r="T182" i="5"/>
  <c r="K182" i="5"/>
  <c r="H182" i="5"/>
  <c r="Q182" i="5"/>
  <c r="N182" i="5"/>
  <c r="B182" i="5"/>
  <c r="B186" i="2"/>
  <c r="E182" i="5"/>
  <c r="C185" i="2"/>
  <c r="P177" i="5"/>
  <c r="M177" i="5"/>
  <c r="M180" i="2"/>
  <c r="G177" i="5"/>
  <c r="A177" i="5"/>
  <c r="J177" i="5"/>
  <c r="D177" i="5"/>
  <c r="S177" i="5"/>
  <c r="V177" i="5"/>
  <c r="J181" i="2"/>
  <c r="N179" i="2"/>
  <c r="O179" i="2"/>
  <c r="W183" i="5" l="1"/>
  <c r="T183" i="5"/>
  <c r="Q183" i="5"/>
  <c r="N183" i="5"/>
  <c r="K183" i="5"/>
  <c r="H183" i="5"/>
  <c r="B183" i="5"/>
  <c r="E183" i="5"/>
  <c r="B187" i="2"/>
  <c r="C186" i="2"/>
  <c r="K185" i="2"/>
  <c r="E185" i="2"/>
  <c r="N180" i="2"/>
  <c r="O180" i="2"/>
  <c r="F184" i="2"/>
  <c r="H184" i="2" s="1"/>
  <c r="G184" i="2" s="1"/>
  <c r="D178" i="5"/>
  <c r="M181" i="2"/>
  <c r="J178" i="5"/>
  <c r="V178" i="5"/>
  <c r="P178" i="5"/>
  <c r="S178" i="5"/>
  <c r="G178" i="5"/>
  <c r="A178" i="5"/>
  <c r="M178" i="5"/>
  <c r="J182" i="2"/>
  <c r="V179" i="5" l="1"/>
  <c r="D179" i="5"/>
  <c r="P179" i="5"/>
  <c r="S179" i="5"/>
  <c r="A179" i="5"/>
  <c r="G179" i="5"/>
  <c r="M179" i="5"/>
  <c r="M182" i="2"/>
  <c r="J179" i="5"/>
  <c r="J183" i="2"/>
  <c r="N181" i="2"/>
  <c r="O181" i="2"/>
  <c r="F185" i="2"/>
  <c r="H185" i="2" s="1"/>
  <c r="G185" i="2" s="1"/>
  <c r="K186" i="2"/>
  <c r="E186" i="2"/>
  <c r="W184" i="5"/>
  <c r="T184" i="5"/>
  <c r="K184" i="5"/>
  <c r="H184" i="5"/>
  <c r="N184" i="5"/>
  <c r="B184" i="5"/>
  <c r="E184" i="5"/>
  <c r="Q184" i="5"/>
  <c r="B188" i="2"/>
  <c r="C187" i="2"/>
  <c r="O182" i="2" l="1"/>
  <c r="N182" i="2"/>
  <c r="F186" i="2"/>
  <c r="H186" i="2" s="1"/>
  <c r="G186" i="2" s="1"/>
  <c r="D180" i="5"/>
  <c r="J180" i="5"/>
  <c r="G180" i="5"/>
  <c r="M180" i="5"/>
  <c r="M183" i="2"/>
  <c r="S180" i="5"/>
  <c r="A180" i="5"/>
  <c r="V180" i="5"/>
  <c r="P180" i="5"/>
  <c r="J184" i="2"/>
  <c r="K187" i="2"/>
  <c r="E187" i="2"/>
  <c r="W185" i="5"/>
  <c r="T185" i="5"/>
  <c r="Q185" i="5"/>
  <c r="N185" i="5"/>
  <c r="E185" i="5"/>
  <c r="K185" i="5"/>
  <c r="B185" i="5"/>
  <c r="H185" i="5"/>
  <c r="B189" i="2"/>
  <c r="C188" i="2"/>
  <c r="D181" i="5" l="1"/>
  <c r="G181" i="5"/>
  <c r="M184" i="2"/>
  <c r="A181" i="5"/>
  <c r="P181" i="5"/>
  <c r="J181" i="5"/>
  <c r="M181" i="5"/>
  <c r="S181" i="5"/>
  <c r="V181" i="5"/>
  <c r="J185" i="2"/>
  <c r="K188" i="2"/>
  <c r="E188" i="2"/>
  <c r="K186" i="5"/>
  <c r="H186" i="5"/>
  <c r="E186" i="5"/>
  <c r="W186" i="5"/>
  <c r="T186" i="5"/>
  <c r="Q186" i="5"/>
  <c r="N186" i="5"/>
  <c r="B186" i="5"/>
  <c r="B190" i="2"/>
  <c r="C189" i="2"/>
  <c r="N183" i="2"/>
  <c r="O183" i="2"/>
  <c r="F187" i="2"/>
  <c r="H187" i="2" s="1"/>
  <c r="G187" i="2" s="1"/>
  <c r="K189" i="2" l="1"/>
  <c r="E189" i="2"/>
  <c r="W187" i="5"/>
  <c r="T187" i="5"/>
  <c r="Q187" i="5"/>
  <c r="N187" i="5"/>
  <c r="K187" i="5"/>
  <c r="H187" i="5"/>
  <c r="E187" i="5"/>
  <c r="B187" i="5"/>
  <c r="B191" i="2"/>
  <c r="C190" i="2"/>
  <c r="F188" i="2"/>
  <c r="H188" i="2" s="1"/>
  <c r="G188" i="2" s="1"/>
  <c r="N184" i="2"/>
  <c r="O184" i="2"/>
  <c r="P182" i="5"/>
  <c r="S182" i="5"/>
  <c r="J182" i="5"/>
  <c r="V182" i="5"/>
  <c r="M185" i="2"/>
  <c r="M182" i="5"/>
  <c r="A182" i="5"/>
  <c r="G182" i="5"/>
  <c r="D182" i="5"/>
  <c r="J186" i="2"/>
  <c r="K190" i="2" l="1"/>
  <c r="E190" i="2"/>
  <c r="W188" i="5"/>
  <c r="T188" i="5"/>
  <c r="K188" i="5"/>
  <c r="H188" i="5"/>
  <c r="N188" i="5"/>
  <c r="E188" i="5"/>
  <c r="Q188" i="5"/>
  <c r="B188" i="5"/>
  <c r="B192" i="2"/>
  <c r="C191" i="2"/>
  <c r="F189" i="2"/>
  <c r="H189" i="2" s="1"/>
  <c r="G189" i="2" s="1"/>
  <c r="N185" i="2"/>
  <c r="O185" i="2"/>
  <c r="S183" i="5"/>
  <c r="D183" i="5"/>
  <c r="P183" i="5"/>
  <c r="A183" i="5"/>
  <c r="M186" i="2"/>
  <c r="V183" i="5"/>
  <c r="G183" i="5"/>
  <c r="M183" i="5"/>
  <c r="J183" i="5"/>
  <c r="J187" i="2"/>
  <c r="N186" i="2" l="1"/>
  <c r="O186" i="2"/>
  <c r="P184" i="5"/>
  <c r="S184" i="5"/>
  <c r="M184" i="5"/>
  <c r="M187" i="2"/>
  <c r="V184" i="5"/>
  <c r="G184" i="5"/>
  <c r="J184" i="5"/>
  <c r="A184" i="5"/>
  <c r="D184" i="5"/>
  <c r="J188" i="2"/>
  <c r="K191" i="2"/>
  <c r="E191" i="2"/>
  <c r="F190" i="2"/>
  <c r="H190" i="2" s="1"/>
  <c r="G190" i="2" s="1"/>
  <c r="W189" i="5"/>
  <c r="T189" i="5"/>
  <c r="Q189" i="5"/>
  <c r="N189" i="5"/>
  <c r="K189" i="5"/>
  <c r="E189" i="5"/>
  <c r="H189" i="5"/>
  <c r="B189" i="5"/>
  <c r="B193" i="2"/>
  <c r="C192" i="2"/>
  <c r="F191" i="2" l="1"/>
  <c r="H191" i="2" s="1"/>
  <c r="G191" i="2" s="1"/>
  <c r="O187" i="2"/>
  <c r="N187" i="2"/>
  <c r="P185" i="5"/>
  <c r="D185" i="5"/>
  <c r="M185" i="5"/>
  <c r="A185" i="5"/>
  <c r="J185" i="5"/>
  <c r="G185" i="5"/>
  <c r="M188" i="2"/>
  <c r="V185" i="5"/>
  <c r="S185" i="5"/>
  <c r="J189" i="2"/>
  <c r="K192" i="2"/>
  <c r="E192" i="2"/>
  <c r="K190" i="5"/>
  <c r="H190" i="5"/>
  <c r="W190" i="5"/>
  <c r="T190" i="5"/>
  <c r="Q190" i="5"/>
  <c r="N190" i="5"/>
  <c r="E190" i="5"/>
  <c r="B190" i="5"/>
  <c r="B194" i="2"/>
  <c r="C193" i="2"/>
  <c r="M189" i="2" l="1"/>
  <c r="S186" i="5"/>
  <c r="A186" i="5"/>
  <c r="M186" i="5"/>
  <c r="D186" i="5"/>
  <c r="P186" i="5"/>
  <c r="G186" i="5"/>
  <c r="V186" i="5"/>
  <c r="J186" i="5"/>
  <c r="J190" i="2"/>
  <c r="O188" i="2"/>
  <c r="N188" i="2"/>
  <c r="K193" i="2"/>
  <c r="E193" i="2"/>
  <c r="W191" i="5"/>
  <c r="T191" i="5"/>
  <c r="Q191" i="5"/>
  <c r="N191" i="5"/>
  <c r="K191" i="5"/>
  <c r="H191" i="5"/>
  <c r="B191" i="5"/>
  <c r="E191" i="5"/>
  <c r="B195" i="2"/>
  <c r="C194" i="2"/>
  <c r="F192" i="2"/>
  <c r="H192" i="2" s="1"/>
  <c r="G192" i="2" s="1"/>
  <c r="K194" i="2" l="1"/>
  <c r="E194" i="2"/>
  <c r="W192" i="5"/>
  <c r="T192" i="5"/>
  <c r="K192" i="5"/>
  <c r="H192" i="5"/>
  <c r="N192" i="5"/>
  <c r="Q192" i="5"/>
  <c r="B192" i="5"/>
  <c r="E192" i="5"/>
  <c r="B196" i="2"/>
  <c r="C195" i="2"/>
  <c r="F193" i="2"/>
  <c r="H193" i="2" s="1"/>
  <c r="G193" i="2" s="1"/>
  <c r="V187" i="5"/>
  <c r="A187" i="5"/>
  <c r="G187" i="5"/>
  <c r="S187" i="5"/>
  <c r="M187" i="5"/>
  <c r="J187" i="5"/>
  <c r="P187" i="5"/>
  <c r="D187" i="5"/>
  <c r="M190" i="2"/>
  <c r="J191" i="2"/>
  <c r="N189" i="2"/>
  <c r="O189" i="2"/>
  <c r="K195" i="2" l="1"/>
  <c r="E195" i="2"/>
  <c r="W193" i="5"/>
  <c r="T193" i="5"/>
  <c r="Q193" i="5"/>
  <c r="N193" i="5"/>
  <c r="E193" i="5"/>
  <c r="K193" i="5"/>
  <c r="H193" i="5"/>
  <c r="B193" i="5"/>
  <c r="B197" i="2"/>
  <c r="C196" i="2"/>
  <c r="M191" i="2"/>
  <c r="P188" i="5"/>
  <c r="G188" i="5"/>
  <c r="J188" i="5"/>
  <c r="D188" i="5"/>
  <c r="A188" i="5"/>
  <c r="V188" i="5"/>
  <c r="M188" i="5"/>
  <c r="S188" i="5"/>
  <c r="J192" i="2"/>
  <c r="F194" i="2"/>
  <c r="H194" i="2" s="1"/>
  <c r="G194" i="2" s="1"/>
  <c r="N190" i="2"/>
  <c r="O190" i="2"/>
  <c r="P189" i="5" l="1"/>
  <c r="J189" i="5"/>
  <c r="D189" i="5"/>
  <c r="M192" i="2"/>
  <c r="A189" i="5"/>
  <c r="G189" i="5"/>
  <c r="M189" i="5"/>
  <c r="S189" i="5"/>
  <c r="V189" i="5"/>
  <c r="J193" i="2"/>
  <c r="K196" i="2"/>
  <c r="E196" i="2"/>
  <c r="F195" i="2"/>
  <c r="H195" i="2" s="1"/>
  <c r="G195" i="2" s="1"/>
  <c r="O191" i="2"/>
  <c r="N191" i="2"/>
  <c r="W194" i="5"/>
  <c r="K194" i="5"/>
  <c r="T194" i="5"/>
  <c r="H194" i="5"/>
  <c r="E194" i="5"/>
  <c r="Q194" i="5"/>
  <c r="N194" i="5"/>
  <c r="B194" i="5"/>
  <c r="B198" i="2"/>
  <c r="C197" i="2"/>
  <c r="K197" i="2" l="1"/>
  <c r="E197" i="2"/>
  <c r="F196" i="2"/>
  <c r="H196" i="2" s="1"/>
  <c r="G196" i="2" s="1"/>
  <c r="N192" i="2"/>
  <c r="O192" i="2"/>
  <c r="D190" i="5"/>
  <c r="P190" i="5"/>
  <c r="M190" i="5"/>
  <c r="V190" i="5"/>
  <c r="A190" i="5"/>
  <c r="S190" i="5"/>
  <c r="M193" i="2"/>
  <c r="G190" i="5"/>
  <c r="J190" i="5"/>
  <c r="J194" i="2"/>
  <c r="W195" i="5"/>
  <c r="T195" i="5"/>
  <c r="Q195" i="5"/>
  <c r="N195" i="5"/>
  <c r="K195" i="5"/>
  <c r="H195" i="5"/>
  <c r="E195" i="5"/>
  <c r="B195" i="5"/>
  <c r="B199" i="2"/>
  <c r="C198" i="2"/>
  <c r="N193" i="2" l="1"/>
  <c r="O193" i="2"/>
  <c r="W196" i="5"/>
  <c r="T196" i="5"/>
  <c r="K196" i="5"/>
  <c r="H196" i="5"/>
  <c r="N196" i="5"/>
  <c r="E196" i="5"/>
  <c r="B196" i="5"/>
  <c r="B200" i="2"/>
  <c r="Q196" i="5"/>
  <c r="C199" i="2"/>
  <c r="S191" i="5"/>
  <c r="P191" i="5"/>
  <c r="A191" i="5"/>
  <c r="J191" i="5"/>
  <c r="M191" i="5"/>
  <c r="V191" i="5"/>
  <c r="G191" i="5"/>
  <c r="M194" i="2"/>
  <c r="D191" i="5"/>
  <c r="J195" i="2"/>
  <c r="F197" i="2"/>
  <c r="H197" i="2" s="1"/>
  <c r="G197" i="2" s="1"/>
  <c r="K198" i="2"/>
  <c r="E198" i="2"/>
  <c r="D192" i="5" l="1"/>
  <c r="M195" i="2"/>
  <c r="P192" i="5"/>
  <c r="M192" i="5"/>
  <c r="J192" i="5"/>
  <c r="V192" i="5"/>
  <c r="A192" i="5"/>
  <c r="S192" i="5"/>
  <c r="G192" i="5"/>
  <c r="J196" i="2"/>
  <c r="F198" i="2"/>
  <c r="H198" i="2" s="1"/>
  <c r="G198" i="2" s="1"/>
  <c r="W197" i="5"/>
  <c r="T197" i="5"/>
  <c r="Q197" i="5"/>
  <c r="N197" i="5"/>
  <c r="K197" i="5"/>
  <c r="E197" i="5"/>
  <c r="B197" i="5"/>
  <c r="H197" i="5"/>
  <c r="B201" i="2"/>
  <c r="C200" i="2"/>
  <c r="O194" i="2"/>
  <c r="N194" i="2"/>
  <c r="K199" i="2"/>
  <c r="E199" i="2"/>
  <c r="K200" i="2" l="1"/>
  <c r="E200" i="2"/>
  <c r="W198" i="5"/>
  <c r="T198" i="5"/>
  <c r="K198" i="5"/>
  <c r="H198" i="5"/>
  <c r="Q198" i="5"/>
  <c r="N198" i="5"/>
  <c r="E198" i="5"/>
  <c r="B198" i="5"/>
  <c r="B202" i="2"/>
  <c r="C201" i="2"/>
  <c r="F199" i="2"/>
  <c r="H199" i="2" s="1"/>
  <c r="G199" i="2" s="1"/>
  <c r="P193" i="5"/>
  <c r="M193" i="5"/>
  <c r="D193" i="5"/>
  <c r="M196" i="2"/>
  <c r="A193" i="5"/>
  <c r="V193" i="5"/>
  <c r="J193" i="5"/>
  <c r="G193" i="5"/>
  <c r="S193" i="5"/>
  <c r="J197" i="2"/>
  <c r="N195" i="2"/>
  <c r="O195" i="2"/>
  <c r="W199" i="5" l="1"/>
  <c r="T199" i="5"/>
  <c r="Q199" i="5"/>
  <c r="N199" i="5"/>
  <c r="K199" i="5"/>
  <c r="H199" i="5"/>
  <c r="E199" i="5"/>
  <c r="B199" i="5"/>
  <c r="B203" i="2"/>
  <c r="C202" i="2"/>
  <c r="N196" i="2"/>
  <c r="O196" i="2"/>
  <c r="M197" i="2"/>
  <c r="S194" i="5"/>
  <c r="D194" i="5"/>
  <c r="P194" i="5"/>
  <c r="M194" i="5"/>
  <c r="G194" i="5"/>
  <c r="V194" i="5"/>
  <c r="A194" i="5"/>
  <c r="J194" i="5"/>
  <c r="J198" i="2"/>
  <c r="F200" i="2"/>
  <c r="H200" i="2" s="1"/>
  <c r="G200" i="2" s="1"/>
  <c r="K201" i="2"/>
  <c r="E201" i="2"/>
  <c r="N197" i="2" l="1"/>
  <c r="O197" i="2"/>
  <c r="V195" i="5"/>
  <c r="P195" i="5"/>
  <c r="J195" i="5"/>
  <c r="A195" i="5"/>
  <c r="G195" i="5"/>
  <c r="M195" i="5"/>
  <c r="S195" i="5"/>
  <c r="M198" i="2"/>
  <c r="D195" i="5"/>
  <c r="J199" i="2"/>
  <c r="F201" i="2"/>
  <c r="H201" i="2" s="1"/>
  <c r="G201" i="2" s="1"/>
  <c r="K202" i="2"/>
  <c r="E202" i="2"/>
  <c r="W200" i="5"/>
  <c r="T200" i="5"/>
  <c r="K200" i="5"/>
  <c r="H200" i="5"/>
  <c r="N200" i="5"/>
  <c r="E200" i="5"/>
  <c r="B200" i="5"/>
  <c r="Q200" i="5"/>
  <c r="B204" i="2"/>
  <c r="C203" i="2"/>
  <c r="K203" i="2" l="1"/>
  <c r="E203" i="2"/>
  <c r="D196" i="5"/>
  <c r="M196" i="5"/>
  <c r="J196" i="5"/>
  <c r="G196" i="5"/>
  <c r="A196" i="5"/>
  <c r="S196" i="5"/>
  <c r="P196" i="5"/>
  <c r="V196" i="5"/>
  <c r="M199" i="2"/>
  <c r="J200" i="2"/>
  <c r="W201" i="5"/>
  <c r="T201" i="5"/>
  <c r="Q201" i="5"/>
  <c r="N201" i="5"/>
  <c r="K201" i="5"/>
  <c r="B201" i="5"/>
  <c r="H201" i="5"/>
  <c r="B205" i="2"/>
  <c r="C205" i="2" s="1"/>
  <c r="E201" i="5"/>
  <c r="C204" i="2"/>
  <c r="F202" i="2"/>
  <c r="H202" i="2" s="1"/>
  <c r="G202" i="2" s="1"/>
  <c r="N198" i="2"/>
  <c r="O198" i="2"/>
  <c r="K204" i="2" l="1"/>
  <c r="E204" i="2"/>
  <c r="S197" i="5"/>
  <c r="A197" i="5"/>
  <c r="D197" i="5"/>
  <c r="P197" i="5"/>
  <c r="V197" i="5"/>
  <c r="M197" i="5"/>
  <c r="J197" i="5"/>
  <c r="G197" i="5"/>
  <c r="M200" i="2"/>
  <c r="J201" i="2"/>
  <c r="K205" i="2"/>
  <c r="E205" i="2"/>
  <c r="F203" i="2"/>
  <c r="H203" i="2" s="1"/>
  <c r="G203" i="2" s="1"/>
  <c r="N199" i="2"/>
  <c r="O199" i="2"/>
  <c r="F205" i="2" l="1"/>
  <c r="H205" i="2" s="1"/>
  <c r="G205" i="2" s="1"/>
  <c r="N200" i="2"/>
  <c r="O200" i="2"/>
  <c r="F204" i="2"/>
  <c r="H204" i="2" s="1"/>
  <c r="G204" i="2" s="1"/>
  <c r="S198" i="5"/>
  <c r="D198" i="5"/>
  <c r="M201" i="2"/>
  <c r="P198" i="5"/>
  <c r="M198" i="5"/>
  <c r="G198" i="5"/>
  <c r="V198" i="5"/>
  <c r="A198" i="5"/>
  <c r="J198" i="5"/>
  <c r="J202" i="2"/>
  <c r="N201" i="2" l="1"/>
  <c r="O201" i="2"/>
  <c r="P199" i="5"/>
  <c r="M202" i="2"/>
  <c r="M199" i="5"/>
  <c r="V199" i="5"/>
  <c r="A199" i="5"/>
  <c r="D199" i="5"/>
  <c r="G199" i="5"/>
  <c r="S199" i="5"/>
  <c r="J199" i="5"/>
  <c r="J203" i="2"/>
  <c r="N202" i="2" l="1"/>
  <c r="O202" i="2"/>
  <c r="M203" i="2"/>
  <c r="M200" i="5"/>
  <c r="P200" i="5"/>
  <c r="A200" i="5"/>
  <c r="J200" i="5"/>
  <c r="V200" i="5"/>
  <c r="S200" i="5"/>
  <c r="D200" i="5"/>
  <c r="G200" i="5"/>
  <c r="J204" i="2"/>
  <c r="D201" i="5" l="1"/>
  <c r="P201" i="5"/>
  <c r="J201" i="5"/>
  <c r="A201" i="5"/>
  <c r="S201" i="5"/>
  <c r="M201" i="5"/>
  <c r="V201" i="5"/>
  <c r="G201" i="5"/>
  <c r="M204" i="2"/>
  <c r="J205" i="2"/>
  <c r="M205" i="2" s="1"/>
  <c r="O203" i="2"/>
  <c r="N203" i="2"/>
  <c r="N205" i="2" l="1"/>
  <c r="O205" i="2"/>
  <c r="N204" i="2"/>
  <c r="O204" i="2"/>
</calcChain>
</file>

<file path=xl/sharedStrings.xml><?xml version="1.0" encoding="utf-8"?>
<sst xmlns="http://schemas.openxmlformats.org/spreadsheetml/2006/main" count="163" uniqueCount="151">
  <si>
    <t>PWM Cycles / Sine Half</t>
  </si>
  <si>
    <t>PWM Cycles / Sine Quarter</t>
  </si>
  <si>
    <t>Duty Cycle Low Limit</t>
  </si>
  <si>
    <t>Duty Cycle High Limit</t>
  </si>
  <si>
    <t>Duty Cycle Range</t>
  </si>
  <si>
    <t>Angle Increment / Sine Quarter</t>
  </si>
  <si>
    <t>PWM Time On, Tpwmon</t>
  </si>
  <si>
    <t>PWM Time Off, Tpwmoff</t>
  </si>
  <si>
    <t>Duty Cycle Percent, Tdcp</t>
  </si>
  <si>
    <t>sin(Angle)</t>
  </si>
  <si>
    <t>PWM Cycle Time, Tpwm</t>
  </si>
  <si>
    <t>Tdcp * Tpwm</t>
  </si>
  <si>
    <t>Tpwm - Tpwmon</t>
  </si>
  <si>
    <t>PWM Frequency, Fpwm</t>
  </si>
  <si>
    <t>Sine Frequency, Fs</t>
  </si>
  <si>
    <t>Sine Cycle Time, Ts</t>
  </si>
  <si>
    <t>Sine Half Time, Tsh</t>
  </si>
  <si>
    <t>Sine Quarter Time, Tsq</t>
  </si>
  <si>
    <t>Tpwmon</t>
  </si>
  <si>
    <t>Tpwmoff</t>
  </si>
  <si>
    <t>TotalTime</t>
  </si>
  <si>
    <t>Digital PWM Algorithm</t>
  </si>
  <si>
    <t>Time</t>
  </si>
  <si>
    <t>Fosc</t>
  </si>
  <si>
    <t>Resolution bits</t>
  </si>
  <si>
    <t>Resolution cycles</t>
  </si>
  <si>
    <t>Duty Cycle %</t>
  </si>
  <si>
    <t>PIC
Tpwmon</t>
  </si>
  <si>
    <t>∆ Tpwmon</t>
  </si>
  <si>
    <t>PIC
Time</t>
  </si>
  <si>
    <t>Angle
Multiplier</t>
  </si>
  <si>
    <t>Cycle
Count</t>
  </si>
  <si>
    <t>Timer 0</t>
  </si>
  <si>
    <t>Timer 1/3/5</t>
  </si>
  <si>
    <t>Input Freq.</t>
  </si>
  <si>
    <t>8-bit</t>
  </si>
  <si>
    <t>16-bit</t>
  </si>
  <si>
    <t>Prescaler</t>
  </si>
  <si>
    <t>Prescaler (1:?)</t>
  </si>
  <si>
    <t>Speed (Hz)</t>
  </si>
  <si>
    <t>Period (S)</t>
  </si>
  <si>
    <t>Full Scale Time</t>
  </si>
  <si>
    <t>PR Match</t>
  </si>
  <si>
    <t>Freq (Hz)</t>
  </si>
  <si>
    <t>PR Match Time</t>
  </si>
  <si>
    <t>Postscaler</t>
  </si>
  <si>
    <t>Postscale Time</t>
  </si>
  <si>
    <t>Timer 2/4/6</t>
  </si>
  <si>
    <t>PWM5/6 &amp; CCP PWM</t>
  </si>
  <si>
    <t>Timer Prescale</t>
  </si>
  <si>
    <t>Period</t>
  </si>
  <si>
    <t>Frequency</t>
  </si>
  <si>
    <t>Duty Cycle (dec)</t>
  </si>
  <si>
    <t>Duty Cycle (hex)</t>
  </si>
  <si>
    <t>Pulse Width</t>
  </si>
  <si>
    <t>DC Ratio</t>
  </si>
  <si>
    <t>Postscaler (1:1-1:16)</t>
  </si>
  <si>
    <t>Postscaler Time</t>
  </si>
  <si>
    <t>ADC Conversion Timing</t>
  </si>
  <si>
    <t>ADC Scaling</t>
  </si>
  <si>
    <t>Conversion Clock Speed</t>
  </si>
  <si>
    <t>Vref</t>
  </si>
  <si>
    <t>Tad Cycles Required</t>
  </si>
  <si>
    <t>mV / increment</t>
  </si>
  <si>
    <t>ADC Conversion Time</t>
  </si>
  <si>
    <t>Measured V</t>
  </si>
  <si>
    <t>ADC value, H/D</t>
  </si>
  <si>
    <t>Tamp, amplifier settling time</t>
  </si>
  <si>
    <t>Rs, source impedance</t>
  </si>
  <si>
    <t>Ambient temperature, C</t>
  </si>
  <si>
    <t>Tc, hold capacitor charge time</t>
  </si>
  <si>
    <t>5-bit DAC Output Voltage</t>
  </si>
  <si>
    <t>Tcoff, temperature coefficient</t>
  </si>
  <si>
    <t>V+</t>
  </si>
  <si>
    <t>Tacq, Acqusition Time</t>
  </si>
  <si>
    <r>
      <t>DAC1CON1</t>
    </r>
    <r>
      <rPr>
        <b/>
        <vertAlign val="subscript"/>
        <sz val="12"/>
        <color theme="1"/>
        <rFont val="Calibri"/>
        <family val="2"/>
        <scheme val="minor"/>
      </rPr>
      <t>10</t>
    </r>
  </si>
  <si>
    <r>
      <t>DAC1CON1</t>
    </r>
    <r>
      <rPr>
        <b/>
        <vertAlign val="subscript"/>
        <sz val="12"/>
        <color theme="1"/>
        <rFont val="Calibri"/>
        <family val="2"/>
        <scheme val="minor"/>
      </rPr>
      <t>16</t>
    </r>
  </si>
  <si>
    <t>Total conversion time</t>
  </si>
  <si>
    <t>Vout</t>
  </si>
  <si>
    <t>MCP9700A Ratiometric Temp Sensor</t>
  </si>
  <si>
    <r>
      <t>Ambient / Sensor Temp, T</t>
    </r>
    <r>
      <rPr>
        <vertAlign val="subscript"/>
        <sz val="12"/>
        <color theme="1"/>
        <rFont val="Calibri"/>
        <family val="2"/>
        <scheme val="minor"/>
      </rPr>
      <t>A</t>
    </r>
  </si>
  <si>
    <r>
      <t>Temperature Coefficient, T</t>
    </r>
    <r>
      <rPr>
        <vertAlign val="subscript"/>
        <sz val="12"/>
        <color theme="1"/>
        <rFont val="Calibri"/>
        <family val="2"/>
        <scheme val="minor"/>
      </rPr>
      <t>C</t>
    </r>
  </si>
  <si>
    <r>
      <t>Sensor output @ 0C, V</t>
    </r>
    <r>
      <rPr>
        <vertAlign val="subscript"/>
        <sz val="12"/>
        <color theme="1"/>
        <rFont val="Calibri"/>
        <family val="2"/>
        <scheme val="minor"/>
      </rPr>
      <t>0C</t>
    </r>
  </si>
  <si>
    <r>
      <t>Sensor output, V</t>
    </r>
    <r>
      <rPr>
        <vertAlign val="subscript"/>
        <sz val="12"/>
        <color theme="1"/>
        <rFont val="Calibri"/>
        <family val="2"/>
        <scheme val="minor"/>
      </rPr>
      <t>OUT</t>
    </r>
  </si>
  <si>
    <t>Fosc/4</t>
  </si>
  <si>
    <t>Tdc%</t>
  </si>
  <si>
    <t>Instructions/Period</t>
  </si>
  <si>
    <t>System Values</t>
  </si>
  <si>
    <t>DC Value
(DCH:DCL)</t>
  </si>
  <si>
    <t>Adj Factor</t>
  </si>
  <si>
    <t>PWM</t>
  </si>
  <si>
    <t>∆</t>
  </si>
  <si>
    <t>Instructions per PWM Cycle</t>
  </si>
  <si>
    <t>X</t>
  </si>
  <si>
    <t>PIC
Tpwmoff</t>
  </si>
  <si>
    <t>&lt;-Vcc sense ratio</t>
  </si>
  <si>
    <t>&lt;-HV ratio</t>
  </si>
  <si>
    <t>ADC-&gt;</t>
  </si>
  <si>
    <t>% DC-&gt;</t>
  </si>
  <si>
    <t>% adj DC-&gt;</t>
  </si>
  <si>
    <t>Adj factor-&gt;</t>
  </si>
  <si>
    <t>Array addr-&gt;</t>
  </si>
  <si>
    <t>Direct Voltage Regulation Model</t>
  </si>
  <si>
    <t>&lt;-Max. permissible DC</t>
  </si>
  <si>
    <t>&lt;-Inverter input volts</t>
  </si>
  <si>
    <t>&lt;-Aux ratio</t>
  </si>
  <si>
    <t>&lt;-# of regulation steps</t>
  </si>
  <si>
    <t>&lt;-Inverter MAX. input volts</t>
  </si>
  <si>
    <t>&lt;-Inverter MIN. input volts</t>
  </si>
  <si>
    <t>&lt;=HV volts-Ddrop, MIN</t>
  </si>
  <si>
    <t>&lt;=Aux volts-Ddrop, MIN</t>
  </si>
  <si>
    <t>&lt;=HV volts-Ddrop, MAX</t>
  </si>
  <si>
    <t>&lt;=Aux volts-Ddrop, MAX</t>
  </si>
  <si>
    <t>&lt;-Aux volts / step</t>
  </si>
  <si>
    <t>&lt;-# samples to average</t>
  </si>
  <si>
    <t>&lt;-Sense volts @ MIN aux</t>
  </si>
  <si>
    <t>&lt;-Sense volts @ MAX aux</t>
  </si>
  <si>
    <t>&lt;-Sense volts / step</t>
  </si>
  <si>
    <t>&lt;-ADC value / step</t>
  </si>
  <si>
    <t>&lt;-ADC value @ MIN sense</t>
  </si>
  <si>
    <t>&lt;-ADC value @ MAX sense</t>
  </si>
  <si>
    <t>&lt;-∑ samples @ MIN sense</t>
  </si>
  <si>
    <t>&lt;-∑ samples @ MAX sense</t>
  </si>
  <si>
    <t>&lt;-Sense volts</t>
  </si>
  <si>
    <t>&lt;-ADC value</t>
  </si>
  <si>
    <t>&lt;-∑ samples</t>
  </si>
  <si>
    <t>&lt;-Aux diode drop</t>
  </si>
  <si>
    <t>&lt;-HV volts</t>
  </si>
  <si>
    <t>&lt;-Aux volts</t>
  </si>
  <si>
    <t>&lt;-PWM resolution (cycles)</t>
  </si>
  <si>
    <t>Vin-&gt;</t>
  </si>
  <si>
    <t>Aux-&gt;</t>
  </si>
  <si>
    <t>Sense-&gt;</t>
  </si>
  <si>
    <t>HV-&gt;</t>
  </si>
  <si>
    <t>Vout Peak-&gt;</t>
  </si>
  <si>
    <t>∑ samples-&gt;</t>
  </si>
  <si>
    <t>Vout AC RMS-&gt;</t>
  </si>
  <si>
    <t>&lt;-%Adj DC</t>
  </si>
  <si>
    <t>&lt;-Vout Peak</t>
  </si>
  <si>
    <t>&lt;-Vout AC RMS</t>
  </si>
  <si>
    <t>*** Regulation Simulator ***</t>
  </si>
  <si>
    <t>Regulation Model Parameters</t>
  </si>
  <si>
    <t>&lt;-Max permissible cycles</t>
  </si>
  <si>
    <t>Array (Table) 0</t>
  </si>
  <si>
    <t>Array (Table) 7</t>
  </si>
  <si>
    <t>Array (Table) 6</t>
  </si>
  <si>
    <t>Array (Table) 5</t>
  </si>
  <si>
    <t>Array (Table) 4</t>
  </si>
  <si>
    <t>Array (Table) 3</t>
  </si>
  <si>
    <t>Array (Table) 2</t>
  </si>
  <si>
    <t>Array (Table)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</si>
</sst>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_(* \(#,##0.00\);_(* &quot;-&quot;??_);_(@_)"/>
    <numFmt numFmtId="164" formatCode="_-* #,##0.00_-;\-* #,##0.00_-;_-* &quot;-&quot;??_-;_-@_-"/>
    <numFmt numFmtId="165" formatCode="0.0000"/>
    <numFmt numFmtId="166" formatCode="0.0000000"/>
    <numFmt numFmtId="167" formatCode="0.00000000"/>
    <numFmt numFmtId="168" formatCode="0.00000E+00"/>
    <numFmt numFmtId="169" formatCode="_-* #,##0_-;\-* #,##0_-;_-* &quot;-&quot;??_-;_-@_-"/>
    <numFmt numFmtId="170" formatCode="0.0000000%"/>
    <numFmt numFmtId="171" formatCode="0.00000"/>
    <numFmt numFmtId="172" formatCode="0.000000"/>
    <numFmt numFmtId="173" formatCode="_(* #,##0_);_(* \(#,##0\);_(* &quot;-&quot;??_);_(@_)"/>
    <numFmt numFmtId="174" formatCode="0.0000E+00"/>
    <numFmt numFmtId="175" formatCode="#,##0.0000"/>
    <numFmt numFmtId="176" formatCode="0.00000.E+00"/>
    <numFmt numFmtId="177" formatCode="0.000000E+00"/>
    <numFmt numFmtId="178" formatCode="0.000"/>
    <numFmt numFmtId="179" formatCode="0.000E+00;\_x0000_"/>
    <numFmt numFmtId="180" formatCode="0.000E+00"/>
    <numFmt numFmtId="181" formatCode="0.00000%"/>
  </numFmts>
  <fonts count="10"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vertAlign val="subscript"/>
      <sz val="12"/>
      <color theme="1"/>
      <name val="Calibri"/>
      <family val="2"/>
      <scheme val="minor"/>
    </font>
    <font>
      <b/>
      <vertAlign val="subscript"/>
      <sz val="12"/>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499984740745262"/>
        <bgColor indexed="64"/>
      </patternFill>
    </fill>
    <fill>
      <patternFill patternType="solid">
        <fgColor rgb="FFCCFFCC"/>
        <bgColor indexed="64"/>
      </patternFill>
    </fill>
    <fill>
      <patternFill patternType="solid">
        <fgColor theme="5" tint="0.59999389629810485"/>
        <bgColor indexed="64"/>
      </patternFill>
    </fill>
    <fill>
      <patternFill patternType="solid">
        <fgColor theme="0" tint="-4.9989318521683403E-2"/>
        <bgColor indexed="64"/>
      </patternFill>
    </fill>
  </fills>
  <borders count="2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diagonal/>
    </border>
    <border>
      <left/>
      <right/>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auto="1"/>
      </right>
      <top style="medium">
        <color auto="1"/>
      </top>
      <bottom style="thin">
        <color auto="1"/>
      </bottom>
      <diagonal/>
    </border>
  </borders>
  <cellStyleXfs count="290">
    <xf numFmtId="0" fontId="0" fillId="0" borderId="0"/>
    <xf numFmtId="164"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176">
    <xf numFmtId="0" fontId="0" fillId="0" borderId="0" xfId="0"/>
    <xf numFmtId="1" fontId="0" fillId="0" borderId="0" xfId="0" applyNumberFormat="1"/>
    <xf numFmtId="167" fontId="0" fillId="0" borderId="0" xfId="0" applyNumberFormat="1"/>
    <xf numFmtId="168" fontId="0" fillId="0" borderId="0" xfId="0" applyNumberFormat="1"/>
    <xf numFmtId="168" fontId="0" fillId="0" borderId="0" xfId="0" applyNumberFormat="1" applyFill="1"/>
    <xf numFmtId="170" fontId="0" fillId="0" borderId="0" xfId="2" applyNumberFormat="1" applyFont="1"/>
    <xf numFmtId="1" fontId="0" fillId="0" borderId="0" xfId="0" applyNumberFormat="1" applyFill="1"/>
    <xf numFmtId="167" fontId="0" fillId="0" borderId="0" xfId="0" applyNumberFormat="1" applyFill="1"/>
    <xf numFmtId="170" fontId="0" fillId="0" borderId="0" xfId="2" applyNumberFormat="1" applyFont="1" applyFill="1"/>
    <xf numFmtId="0" fontId="0" fillId="0" borderId="0" xfId="0" applyFill="1"/>
    <xf numFmtId="0" fontId="5" fillId="0" borderId="0" xfId="0" applyFont="1" applyAlignment="1">
      <alignment horizontal="right"/>
    </xf>
    <xf numFmtId="0" fontId="5" fillId="2" borderId="4" xfId="0" applyFont="1" applyFill="1" applyBorder="1" applyAlignment="1">
      <alignment horizontal="right" vertical="center"/>
    </xf>
    <xf numFmtId="3" fontId="0" fillId="0" borderId="5" xfId="0" applyNumberFormat="1" applyFill="1" applyBorder="1" applyAlignment="1">
      <alignment horizontal="center" vertical="center"/>
    </xf>
    <xf numFmtId="3" fontId="5" fillId="2" borderId="5" xfId="0" applyNumberFormat="1" applyFont="1" applyFill="1" applyBorder="1" applyAlignment="1">
      <alignment horizontal="center" vertical="center"/>
    </xf>
    <xf numFmtId="3" fontId="5" fillId="2" borderId="6" xfId="0" applyNumberFormat="1" applyFont="1" applyFill="1" applyBorder="1" applyAlignment="1">
      <alignment horizontal="center" vertical="center"/>
    </xf>
    <xf numFmtId="3" fontId="0" fillId="0" borderId="5" xfId="0" applyNumberFormat="1" applyFill="1" applyBorder="1" applyAlignment="1">
      <alignment vertical="center"/>
    </xf>
    <xf numFmtId="49" fontId="5" fillId="2" borderId="4" xfId="0" applyNumberFormat="1" applyFont="1" applyFill="1" applyBorder="1" applyAlignment="1">
      <alignment horizontal="right" vertical="center" wrapText="1"/>
    </xf>
    <xf numFmtId="1" fontId="0" fillId="0" borderId="5" xfId="0" applyNumberFormat="1"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5" fillId="2" borderId="5" xfId="0" applyFont="1" applyFill="1" applyBorder="1" applyAlignment="1">
      <alignment horizontal="right" vertical="center"/>
    </xf>
    <xf numFmtId="3" fontId="0" fillId="2" borderId="5" xfId="0" applyNumberFormat="1" applyFill="1" applyBorder="1" applyAlignment="1">
      <alignment horizontal="center" vertical="center"/>
    </xf>
    <xf numFmtId="3" fontId="0" fillId="2" borderId="6" xfId="0" applyNumberFormat="1" applyFill="1" applyBorder="1" applyAlignment="1">
      <alignment horizontal="center" vertical="center"/>
    </xf>
    <xf numFmtId="173" fontId="0" fillId="2" borderId="5" xfId="187" applyNumberFormat="1" applyFont="1" applyFill="1" applyBorder="1" applyAlignment="1">
      <alignment vertical="center"/>
    </xf>
    <xf numFmtId="168" fontId="0" fillId="2" borderId="5" xfId="0" applyNumberFormat="1" applyFill="1" applyBorder="1" applyAlignment="1">
      <alignment horizontal="center" vertical="center"/>
    </xf>
    <xf numFmtId="168" fontId="0" fillId="2" borderId="6" xfId="0" applyNumberFormat="1" applyFill="1" applyBorder="1" applyAlignment="1">
      <alignment horizontal="center" vertical="center"/>
    </xf>
    <xf numFmtId="174" fontId="0" fillId="2" borderId="5" xfId="0" applyNumberFormat="1" applyFill="1" applyBorder="1" applyAlignment="1">
      <alignment vertical="center"/>
    </xf>
    <xf numFmtId="174" fontId="0" fillId="2" borderId="6" xfId="0" applyNumberFormat="1" applyFill="1" applyBorder="1" applyAlignment="1">
      <alignment vertical="center"/>
    </xf>
    <xf numFmtId="1" fontId="0" fillId="0" borderId="5" xfId="187" applyNumberFormat="1" applyFont="1" applyFill="1" applyBorder="1" applyAlignment="1">
      <alignment horizontal="center" vertical="center"/>
    </xf>
    <xf numFmtId="173" fontId="0" fillId="4" borderId="5" xfId="187" applyNumberFormat="1" applyFont="1" applyFill="1" applyBorder="1" applyAlignment="1">
      <alignment vertical="center"/>
    </xf>
    <xf numFmtId="173" fontId="0" fillId="4" borderId="6" xfId="187" applyNumberFormat="1" applyFont="1" applyFill="1" applyBorder="1" applyAlignment="1">
      <alignment vertical="center"/>
    </xf>
    <xf numFmtId="49" fontId="5" fillId="2" borderId="10" xfId="0" applyNumberFormat="1" applyFont="1" applyFill="1" applyBorder="1" applyAlignment="1">
      <alignment horizontal="right" vertical="center" wrapText="1"/>
    </xf>
    <xf numFmtId="175" fontId="0" fillId="2" borderId="11" xfId="0" applyNumberFormat="1" applyFill="1" applyBorder="1" applyAlignment="1">
      <alignment vertical="center"/>
    </xf>
    <xf numFmtId="175" fontId="0" fillId="2" borderId="12" xfId="0" applyNumberFormat="1" applyFill="1" applyBorder="1" applyAlignment="1">
      <alignment vertical="center"/>
    </xf>
    <xf numFmtId="176" fontId="0" fillId="2" borderId="5" xfId="187" applyNumberFormat="1" applyFont="1" applyFill="1" applyBorder="1" applyAlignment="1">
      <alignment horizontal="center" vertical="center"/>
    </xf>
    <xf numFmtId="174" fontId="0" fillId="4" borderId="5" xfId="0" applyNumberFormat="1" applyFill="1" applyBorder="1" applyAlignment="1">
      <alignment vertical="center"/>
    </xf>
    <xf numFmtId="174" fontId="0" fillId="4" borderId="6" xfId="0" applyNumberFormat="1" applyFill="1" applyBorder="1" applyAlignment="1">
      <alignment vertical="center"/>
    </xf>
    <xf numFmtId="49" fontId="5" fillId="2" borderId="5" xfId="0" applyNumberFormat="1" applyFont="1" applyFill="1" applyBorder="1" applyAlignment="1">
      <alignment horizontal="right" vertical="center" wrapText="1"/>
    </xf>
    <xf numFmtId="4" fontId="0" fillId="4" borderId="11" xfId="0" applyNumberFormat="1" applyFill="1" applyBorder="1" applyAlignment="1">
      <alignment vertical="center"/>
    </xf>
    <xf numFmtId="175" fontId="0" fillId="2" borderId="11" xfId="0" applyNumberFormat="1" applyFill="1" applyBorder="1" applyAlignment="1">
      <alignment horizontal="center" vertical="center"/>
    </xf>
    <xf numFmtId="175" fontId="0" fillId="2" borderId="12" xfId="0" applyNumberFormat="1" applyFill="1" applyBorder="1" applyAlignment="1">
      <alignment horizontal="center" vertical="center"/>
    </xf>
    <xf numFmtId="0" fontId="0" fillId="2" borderId="5" xfId="0" applyFill="1" applyBorder="1" applyAlignment="1">
      <alignment vertical="center"/>
    </xf>
    <xf numFmtId="0" fontId="0" fillId="2" borderId="6" xfId="0" applyFill="1" applyBorder="1" applyAlignment="1">
      <alignment vertical="center"/>
    </xf>
    <xf numFmtId="49" fontId="5" fillId="2" borderId="4" xfId="0" applyNumberFormat="1" applyFont="1" applyFill="1" applyBorder="1" applyAlignment="1">
      <alignment horizontal="right" vertical="center"/>
    </xf>
    <xf numFmtId="1" fontId="0" fillId="0" borderId="6" xfId="187" applyNumberFormat="1" applyFont="1" applyFill="1" applyBorder="1" applyAlignment="1">
      <alignment horizontal="center" vertical="center"/>
    </xf>
    <xf numFmtId="177" fontId="0" fillId="2" borderId="6" xfId="0" applyNumberFormat="1" applyFill="1" applyBorder="1" applyAlignment="1">
      <alignment horizontal="center" vertical="center"/>
    </xf>
    <xf numFmtId="173" fontId="0" fillId="2" borderId="5" xfId="187" applyNumberFormat="1" applyFont="1" applyFill="1" applyBorder="1" applyAlignment="1">
      <alignment horizontal="center" vertical="center"/>
    </xf>
    <xf numFmtId="173" fontId="0" fillId="2" borderId="6" xfId="187" applyNumberFormat="1" applyFont="1" applyFill="1" applyBorder="1" applyAlignment="1">
      <alignment horizontal="center" vertical="center"/>
    </xf>
    <xf numFmtId="175" fontId="0" fillId="2" borderId="6" xfId="0" applyNumberFormat="1" applyFill="1" applyBorder="1" applyAlignment="1">
      <alignment horizontal="center" vertical="center"/>
    </xf>
    <xf numFmtId="174" fontId="0" fillId="2" borderId="5" xfId="0" applyNumberFormat="1" applyFill="1" applyBorder="1" applyAlignment="1">
      <alignment horizontal="center" vertical="center"/>
    </xf>
    <xf numFmtId="174" fontId="0" fillId="2" borderId="6" xfId="0" applyNumberFormat="1" applyFill="1" applyBorder="1" applyAlignment="1">
      <alignment horizontal="center" vertical="center"/>
    </xf>
    <xf numFmtId="0" fontId="0" fillId="0" borderId="6" xfId="0" applyBorder="1" applyAlignment="1">
      <alignment horizontal="center" vertical="center"/>
    </xf>
    <xf numFmtId="0" fontId="0" fillId="2" borderId="6" xfId="0" applyNumberFormat="1" applyFill="1" applyBorder="1" applyAlignment="1">
      <alignment horizontal="center" vertical="center"/>
    </xf>
    <xf numFmtId="0" fontId="0" fillId="0" borderId="5" xfId="0" applyBorder="1" applyAlignment="1">
      <alignment horizontal="center" vertical="center"/>
    </xf>
    <xf numFmtId="177" fontId="0" fillId="2" borderId="5" xfId="0" applyNumberFormat="1" applyFill="1" applyBorder="1" applyAlignment="1">
      <alignment horizontal="center" vertical="center"/>
    </xf>
    <xf numFmtId="49" fontId="5" fillId="2" borderId="10" xfId="0" applyNumberFormat="1" applyFont="1" applyFill="1" applyBorder="1" applyAlignment="1">
      <alignment horizontal="right" vertical="center"/>
    </xf>
    <xf numFmtId="0" fontId="0" fillId="2" borderId="15" xfId="0" applyFill="1" applyBorder="1" applyAlignment="1">
      <alignment horizontal="right" vertical="center"/>
    </xf>
    <xf numFmtId="11" fontId="0" fillId="0" borderId="16" xfId="0" applyNumberFormat="1" applyBorder="1" applyAlignment="1">
      <alignment vertical="center"/>
    </xf>
    <xf numFmtId="1" fontId="0" fillId="2" borderId="16" xfId="0" applyNumberFormat="1" applyFill="1" applyBorder="1" applyAlignment="1">
      <alignment vertical="center"/>
    </xf>
    <xf numFmtId="171" fontId="0" fillId="2" borderId="16" xfId="0" applyNumberFormat="1" applyFill="1" applyBorder="1" applyAlignment="1">
      <alignment horizontal="right" vertical="center"/>
    </xf>
    <xf numFmtId="0" fontId="5" fillId="2" borderId="15" xfId="0" applyFont="1" applyFill="1" applyBorder="1" applyAlignment="1">
      <alignment horizontal="right" vertical="center"/>
    </xf>
    <xf numFmtId="11" fontId="5" fillId="2" borderId="16" xfId="0" applyNumberFormat="1" applyFont="1" applyFill="1" applyBorder="1" applyAlignment="1">
      <alignment vertical="center"/>
    </xf>
    <xf numFmtId="178" fontId="0" fillId="0" borderId="16" xfId="0" applyNumberFormat="1" applyBorder="1" applyAlignment="1">
      <alignment horizontal="right" vertical="center"/>
    </xf>
    <xf numFmtId="0" fontId="0" fillId="2" borderId="16" xfId="0" applyFill="1" applyBorder="1" applyAlignment="1">
      <alignment vertical="center"/>
    </xf>
    <xf numFmtId="0" fontId="0" fillId="2" borderId="17" xfId="0" applyFill="1" applyBorder="1" applyAlignment="1">
      <alignment horizontal="right" vertical="center"/>
    </xf>
    <xf numFmtId="0" fontId="0" fillId="2" borderId="18" xfId="0" applyNumberFormat="1" applyFill="1" applyBorder="1" applyAlignment="1">
      <alignment horizontal="right" vertical="center"/>
    </xf>
    <xf numFmtId="11" fontId="0" fillId="2" borderId="16" xfId="0" applyNumberFormat="1" applyFill="1" applyBorder="1" applyAlignment="1">
      <alignment vertical="center"/>
    </xf>
    <xf numFmtId="1" fontId="0" fillId="0" borderId="16" xfId="0" applyNumberFormat="1" applyBorder="1" applyAlignment="1">
      <alignment vertical="center"/>
    </xf>
    <xf numFmtId="2" fontId="0" fillId="0" borderId="16" xfId="0" applyNumberFormat="1" applyFill="1" applyBorder="1" applyAlignment="1">
      <alignment vertical="center"/>
    </xf>
    <xf numFmtId="179" fontId="0" fillId="2" borderId="16" xfId="0" applyNumberFormat="1" applyFill="1" applyBorder="1" applyAlignment="1">
      <alignment vertical="center"/>
    </xf>
    <xf numFmtId="165" fontId="0" fillId="0" borderId="6" xfId="0" applyNumberFormat="1" applyBorder="1"/>
    <xf numFmtId="180" fontId="5" fillId="2" borderId="16" xfId="0" applyNumberFormat="1" applyFont="1" applyFill="1" applyBorder="1" applyAlignment="1">
      <alignment vertical="center"/>
    </xf>
    <xf numFmtId="1" fontId="0" fillId="0" borderId="6" xfId="0" applyNumberFormat="1" applyBorder="1"/>
    <xf numFmtId="0" fontId="0" fillId="2" borderId="12" xfId="0" applyNumberFormat="1" applyFill="1" applyBorder="1" applyAlignment="1">
      <alignment horizontal="right" vertical="center"/>
    </xf>
    <xf numFmtId="0" fontId="5" fillId="2" borderId="17" xfId="0" applyFont="1" applyFill="1" applyBorder="1" applyAlignment="1">
      <alignment horizontal="right" vertical="center"/>
    </xf>
    <xf numFmtId="11" fontId="5" fillId="2" borderId="18" xfId="0" applyNumberFormat="1" applyFont="1" applyFill="1" applyBorder="1" applyAlignment="1">
      <alignment vertical="center"/>
    </xf>
    <xf numFmtId="0" fontId="5" fillId="2" borderId="10" xfId="0" applyFont="1" applyFill="1" applyBorder="1" applyAlignment="1">
      <alignment horizontal="right" vertical="center"/>
    </xf>
    <xf numFmtId="165" fontId="0" fillId="2" borderId="12" xfId="0" applyNumberFormat="1" applyFill="1" applyBorder="1"/>
    <xf numFmtId="2" fontId="0" fillId="0" borderId="16" xfId="0" applyNumberFormat="1" applyBorder="1"/>
    <xf numFmtId="2" fontId="0" fillId="2" borderId="16" xfId="0" applyNumberFormat="1" applyFill="1" applyBorder="1"/>
    <xf numFmtId="2" fontId="5" fillId="2" borderId="18" xfId="0" applyNumberFormat="1" applyFont="1" applyFill="1" applyBorder="1"/>
    <xf numFmtId="178" fontId="0" fillId="0" borderId="0" xfId="0" applyNumberFormat="1"/>
    <xf numFmtId="181" fontId="0" fillId="2" borderId="6" xfId="188" applyNumberFormat="1" applyFont="1" applyFill="1" applyBorder="1" applyAlignment="1">
      <alignment horizontal="center" vertical="center"/>
    </xf>
    <xf numFmtId="1" fontId="0" fillId="2" borderId="6" xfId="0" applyNumberFormat="1" applyFill="1" applyBorder="1" applyAlignment="1">
      <alignment horizontal="center" vertical="center"/>
    </xf>
    <xf numFmtId="0" fontId="0" fillId="0" borderId="4" xfId="0" applyBorder="1"/>
    <xf numFmtId="1" fontId="0" fillId="2" borderId="12" xfId="0" applyNumberFormat="1" applyFill="1" applyBorder="1" applyAlignment="1">
      <alignment horizontal="center" vertical="center"/>
    </xf>
    <xf numFmtId="165" fontId="0" fillId="2" borderId="6" xfId="0" applyNumberFormat="1" applyFill="1" applyBorder="1" applyAlignment="1">
      <alignment horizontal="center" vertical="center"/>
    </xf>
    <xf numFmtId="180" fontId="0" fillId="2" borderId="18" xfId="0" applyNumberFormat="1" applyFill="1" applyBorder="1"/>
    <xf numFmtId="3" fontId="0" fillId="0" borderId="21" xfId="0" applyNumberFormat="1" applyFill="1" applyBorder="1" applyAlignment="1">
      <alignment horizontal="center" vertical="center"/>
    </xf>
    <xf numFmtId="180" fontId="0" fillId="0" borderId="0" xfId="0" applyNumberFormat="1"/>
    <xf numFmtId="0" fontId="0" fillId="0" borderId="0" xfId="0" applyFont="1"/>
    <xf numFmtId="1" fontId="0" fillId="0" borderId="5" xfId="0" applyNumberFormat="1" applyBorder="1" applyAlignment="1">
      <alignment horizontal="left" vertical="center"/>
    </xf>
    <xf numFmtId="168" fontId="0" fillId="2" borderId="5" xfId="0" applyNumberFormat="1" applyFill="1" applyBorder="1" applyAlignment="1">
      <alignment horizontal="left" vertical="center"/>
    </xf>
    <xf numFmtId="9" fontId="0" fillId="0" borderId="5" xfId="2" applyFont="1" applyBorder="1" applyAlignment="1">
      <alignment horizontal="left" vertical="center"/>
    </xf>
    <xf numFmtId="9" fontId="0" fillId="2" borderId="5" xfId="0" applyNumberFormat="1" applyFill="1" applyBorder="1" applyAlignment="1">
      <alignment horizontal="left" vertical="center"/>
    </xf>
    <xf numFmtId="165" fontId="0" fillId="2" borderId="5" xfId="0" applyNumberFormat="1" applyFill="1" applyBorder="1" applyAlignment="1">
      <alignment horizontal="left" vertical="center"/>
    </xf>
    <xf numFmtId="165" fontId="0" fillId="2" borderId="5" xfId="0" quotePrefix="1" applyNumberFormat="1" applyFill="1" applyBorder="1" applyAlignment="1">
      <alignment horizontal="left" vertical="center"/>
    </xf>
    <xf numFmtId="166" fontId="0" fillId="2" borderId="5" xfId="0" quotePrefix="1" applyNumberFormat="1" applyFill="1" applyBorder="1" applyAlignment="1">
      <alignment horizontal="left" vertical="center"/>
    </xf>
    <xf numFmtId="0" fontId="0" fillId="2" borderId="5" xfId="0" quotePrefix="1" applyFill="1" applyBorder="1" applyAlignment="1">
      <alignment horizontal="left" vertical="center"/>
    </xf>
    <xf numFmtId="0" fontId="0" fillId="0" borderId="10" xfId="0" applyFill="1" applyBorder="1"/>
    <xf numFmtId="0" fontId="0" fillId="2" borderId="11" xfId="0" applyFill="1" applyBorder="1" applyAlignment="1">
      <alignment horizontal="left" vertical="center"/>
    </xf>
    <xf numFmtId="0" fontId="0" fillId="2" borderId="5" xfId="0" applyFill="1" applyBorder="1"/>
    <xf numFmtId="0" fontId="0" fillId="2" borderId="6" xfId="0" applyFill="1" applyBorder="1"/>
    <xf numFmtId="178" fontId="0" fillId="2" borderId="5" xfId="0" applyNumberFormat="1" applyFill="1" applyBorder="1"/>
    <xf numFmtId="172" fontId="0" fillId="2" borderId="6" xfId="0" applyNumberFormat="1" applyFill="1" applyBorder="1"/>
    <xf numFmtId="168" fontId="0" fillId="2" borderId="5" xfId="0" applyNumberFormat="1" applyFill="1" applyBorder="1"/>
    <xf numFmtId="168" fontId="0" fillId="2" borderId="6" xfId="0" applyNumberFormat="1" applyFill="1" applyBorder="1"/>
    <xf numFmtId="0" fontId="0" fillId="2" borderId="0" xfId="0" applyFill="1" applyBorder="1"/>
    <xf numFmtId="0" fontId="0" fillId="2" borderId="16" xfId="0" applyFill="1" applyBorder="1"/>
    <xf numFmtId="168" fontId="0" fillId="2" borderId="0" xfId="0" applyNumberFormat="1" applyFill="1" applyBorder="1"/>
    <xf numFmtId="0" fontId="0" fillId="2" borderId="21" xfId="0" applyFill="1" applyBorder="1"/>
    <xf numFmtId="0" fontId="0" fillId="2" borderId="18" xfId="0" applyFill="1" applyBorder="1"/>
    <xf numFmtId="11" fontId="0" fillId="2" borderId="5" xfId="0" applyNumberFormat="1" applyFill="1" applyBorder="1" applyAlignment="1">
      <alignment vertical="center"/>
    </xf>
    <xf numFmtId="2" fontId="0" fillId="2" borderId="5" xfId="0" applyNumberFormat="1" applyFill="1" applyBorder="1" applyAlignment="1">
      <alignment horizontal="left" vertical="center"/>
    </xf>
    <xf numFmtId="178" fontId="0" fillId="2" borderId="5" xfId="0" applyNumberFormat="1" applyFill="1" applyBorder="1" applyAlignment="1">
      <alignment horizontal="left" vertical="center"/>
    </xf>
    <xf numFmtId="1" fontId="0" fillId="5" borderId="0" xfId="0" applyNumberFormat="1" applyFill="1"/>
    <xf numFmtId="167" fontId="0" fillId="5" borderId="0" xfId="0" applyNumberFormat="1" applyFill="1"/>
    <xf numFmtId="168" fontId="0" fillId="5" borderId="0" xfId="0" applyNumberFormat="1" applyFill="1"/>
    <xf numFmtId="170" fontId="0" fillId="5" borderId="0" xfId="2" applyNumberFormat="1" applyFont="1" applyFill="1"/>
    <xf numFmtId="178" fontId="0" fillId="5" borderId="0" xfId="0" applyNumberFormat="1" applyFill="1"/>
    <xf numFmtId="0" fontId="0" fillId="5" borderId="0" xfId="0" applyFill="1" applyAlignment="1">
      <alignment horizontal="center"/>
    </xf>
    <xf numFmtId="165" fontId="0" fillId="0" borderId="16" xfId="0" applyNumberFormat="1" applyBorder="1" applyAlignment="1">
      <alignment horizontal="right" vertical="center"/>
    </xf>
    <xf numFmtId="2" fontId="0" fillId="2" borderId="0" xfId="0" applyNumberFormat="1" applyFill="1" applyBorder="1"/>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175" fontId="0" fillId="2" borderId="5" xfId="1" applyNumberFormat="1" applyFont="1" applyFill="1" applyBorder="1" applyAlignment="1">
      <alignment horizontal="left" vertical="center"/>
    </xf>
    <xf numFmtId="178" fontId="0" fillId="2" borderId="0" xfId="0" applyNumberFormat="1" applyFill="1" applyBorder="1"/>
    <xf numFmtId="178" fontId="0" fillId="6" borderId="16" xfId="0" applyNumberFormat="1" applyFill="1" applyBorder="1"/>
    <xf numFmtId="2" fontId="0" fillId="6" borderId="16" xfId="0" applyNumberFormat="1" applyFill="1" applyBorder="1"/>
    <xf numFmtId="1" fontId="0" fillId="2" borderId="0" xfId="0" applyNumberFormat="1" applyFill="1" applyBorder="1"/>
    <xf numFmtId="1" fontId="0" fillId="6" borderId="16" xfId="0" applyNumberFormat="1" applyFill="1" applyBorder="1"/>
    <xf numFmtId="169" fontId="0" fillId="2" borderId="0" xfId="1" applyNumberFormat="1" applyFont="1" applyFill="1" applyBorder="1"/>
    <xf numFmtId="169" fontId="0" fillId="6" borderId="16" xfId="1" applyNumberFormat="1" applyFont="1" applyFill="1" applyBorder="1"/>
    <xf numFmtId="178" fontId="0" fillId="2" borderId="21" xfId="0" applyNumberFormat="1" applyFill="1" applyBorder="1"/>
    <xf numFmtId="178" fontId="0" fillId="6" borderId="18" xfId="0" applyNumberFormat="1" applyFill="1" applyBorder="1"/>
    <xf numFmtId="49" fontId="0" fillId="7" borderId="15" xfId="0" applyNumberFormat="1" applyFill="1" applyBorder="1" applyAlignment="1">
      <alignment horizontal="right"/>
    </xf>
    <xf numFmtId="49" fontId="0" fillId="7" borderId="17" xfId="0" applyNumberFormat="1" applyFill="1" applyBorder="1" applyAlignment="1">
      <alignment horizontal="right"/>
    </xf>
    <xf numFmtId="2" fontId="0" fillId="0" borderId="15" xfId="0" applyNumberFormat="1" applyBorder="1"/>
    <xf numFmtId="0" fontId="0" fillId="7" borderId="16" xfId="0" quotePrefix="1" applyFill="1" applyBorder="1"/>
    <xf numFmtId="2" fontId="0" fillId="2" borderId="15" xfId="0" applyNumberFormat="1" applyFill="1" applyBorder="1"/>
    <xf numFmtId="1" fontId="0" fillId="2" borderId="15" xfId="0" applyNumberFormat="1" applyFill="1" applyBorder="1"/>
    <xf numFmtId="169" fontId="0" fillId="2" borderId="15" xfId="1" applyNumberFormat="1" applyFont="1" applyFill="1" applyBorder="1"/>
    <xf numFmtId="169" fontId="0" fillId="2" borderId="17" xfId="1" applyNumberFormat="1" applyFont="1" applyFill="1" applyBorder="1"/>
    <xf numFmtId="0" fontId="0" fillId="7" borderId="18" xfId="0" quotePrefix="1" applyFill="1" applyBorder="1"/>
    <xf numFmtId="178" fontId="0" fillId="2" borderId="15" xfId="0" applyNumberFormat="1" applyFill="1" applyBorder="1"/>
    <xf numFmtId="2" fontId="0" fillId="2" borderId="17" xfId="0" applyNumberFormat="1" applyFill="1" applyBorder="1"/>
    <xf numFmtId="0" fontId="5" fillId="3" borderId="0" xfId="0" applyFont="1" applyFill="1" applyAlignment="1">
      <alignment horizontal="center" vertical="center" wrapText="1"/>
    </xf>
    <xf numFmtId="0" fontId="5" fillId="3" borderId="0" xfId="0" applyFont="1" applyFill="1" applyAlignment="1">
      <alignment horizontal="center" vertical="center"/>
    </xf>
    <xf numFmtId="0" fontId="0" fillId="3" borderId="0" xfId="0" applyFill="1"/>
    <xf numFmtId="172" fontId="0" fillId="0" borderId="22" xfId="0" applyNumberFormat="1" applyBorder="1"/>
    <xf numFmtId="0" fontId="5" fillId="3" borderId="23" xfId="0" applyFont="1" applyFill="1" applyBorder="1" applyAlignment="1">
      <alignment horizontal="center" vertical="center" wrapText="1"/>
    </xf>
    <xf numFmtId="0" fontId="5" fillId="3" borderId="13" xfId="0" applyFont="1" applyFill="1" applyBorder="1" applyAlignment="1">
      <alignment horizontal="center" vertical="center"/>
    </xf>
    <xf numFmtId="0" fontId="5" fillId="3" borderId="20" xfId="0" applyFont="1" applyFill="1" applyBorder="1" applyAlignment="1">
      <alignment horizontal="center" vertical="center"/>
    </xf>
    <xf numFmtId="0" fontId="5" fillId="3" borderId="14" xfId="0" applyFont="1" applyFill="1" applyBorder="1" applyAlignment="1">
      <alignment horizontal="center" vertical="center"/>
    </xf>
    <xf numFmtId="49" fontId="5" fillId="3" borderId="1" xfId="0" applyNumberFormat="1" applyFont="1" applyFill="1" applyBorder="1" applyAlignment="1">
      <alignment horizontal="center" vertical="center" wrapText="1"/>
    </xf>
    <xf numFmtId="49" fontId="5" fillId="3" borderId="2" xfId="0" applyNumberFormat="1" applyFont="1" applyFill="1" applyBorder="1" applyAlignment="1">
      <alignment horizontal="center" vertical="center" wrapText="1"/>
    </xf>
    <xf numFmtId="49" fontId="5" fillId="3" borderId="3" xfId="0" applyNumberFormat="1" applyFont="1" applyFill="1" applyBorder="1" applyAlignment="1">
      <alignment horizontal="center" vertical="center" wrapText="1"/>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5" fillId="3" borderId="1"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19" xfId="0" applyFont="1" applyFill="1" applyBorder="1" applyAlignment="1">
      <alignment horizontal="center" vertical="center"/>
    </xf>
    <xf numFmtId="0" fontId="5" fillId="3" borderId="24" xfId="0" applyFont="1" applyFill="1" applyBorder="1" applyAlignment="1">
      <alignment horizontal="center" vertical="center"/>
    </xf>
    <xf numFmtId="49" fontId="5" fillId="3" borderId="13" xfId="0" applyNumberFormat="1" applyFont="1" applyFill="1" applyBorder="1" applyAlignment="1">
      <alignment horizontal="center" vertical="center"/>
    </xf>
    <xf numFmtId="49" fontId="5" fillId="3" borderId="20" xfId="0" applyNumberFormat="1" applyFont="1" applyFill="1" applyBorder="1" applyAlignment="1">
      <alignment horizontal="center" vertical="center"/>
    </xf>
    <xf numFmtId="49" fontId="5" fillId="3" borderId="14" xfId="0" applyNumberFormat="1" applyFont="1" applyFill="1" applyBorder="1" applyAlignment="1">
      <alignment horizontal="center" vertical="center"/>
    </xf>
    <xf numFmtId="0" fontId="5" fillId="3" borderId="13" xfId="0" applyFont="1" applyFill="1" applyBorder="1" applyAlignment="1">
      <alignment horizontal="center"/>
    </xf>
    <xf numFmtId="0" fontId="5" fillId="3" borderId="14" xfId="0" applyFont="1" applyFill="1" applyBorder="1" applyAlignment="1">
      <alignment horizontal="center"/>
    </xf>
    <xf numFmtId="0" fontId="0" fillId="7" borderId="0" xfId="0" quotePrefix="1" applyFill="1" applyBorder="1" applyAlignment="1">
      <alignment horizontal="left" vertical="center"/>
    </xf>
    <xf numFmtId="0" fontId="0" fillId="7" borderId="16" xfId="0" quotePrefix="1" applyFill="1" applyBorder="1" applyAlignment="1">
      <alignment horizontal="left" vertical="center"/>
    </xf>
    <xf numFmtId="0" fontId="0" fillId="7" borderId="21" xfId="0" quotePrefix="1" applyFill="1" applyBorder="1" applyAlignment="1">
      <alignment horizontal="left" vertical="center"/>
    </xf>
    <xf numFmtId="0" fontId="0" fillId="7" borderId="18" xfId="0" quotePrefix="1" applyFill="1" applyBorder="1" applyAlignment="1">
      <alignment horizontal="left" vertical="center"/>
    </xf>
    <xf numFmtId="0" fontId="5" fillId="3" borderId="0" xfId="0" applyFont="1" applyFill="1" applyAlignment="1">
      <alignment horizontal="center" vertical="center"/>
    </xf>
  </cellXfs>
  <cellStyles count="290">
    <cellStyle name="Comma" xfId="1" builtinId="3"/>
    <cellStyle name="Comma 2" xfId="189" xr:uid="{00000000-0005-0000-0000-000001000000}"/>
    <cellStyle name="Comma 2 2" xfId="204" xr:uid="{00000000-0005-0000-0000-000002000000}"/>
    <cellStyle name="Comma 3" xfId="190" xr:uid="{00000000-0005-0000-0000-000003000000}"/>
    <cellStyle name="Comma 4" xfId="187" xr:uid="{00000000-0005-0000-0000-000004000000}"/>
    <cellStyle name="Comma 4 2" xfId="203" xr:uid="{00000000-0005-0000-0000-000005000000}"/>
    <cellStyle name="Comma 5" xfId="191" xr:uid="{00000000-0005-0000-0000-000006000000}"/>
    <cellStyle name="Comma 6" xfId="212" xr:uid="{00000000-0005-0000-0000-000007000000}"/>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7" builtinId="9" hidden="1"/>
    <cellStyle name="Followed Hyperlink" xfId="209" builtinId="9" hidden="1"/>
    <cellStyle name="Followed Hyperlink" xfId="211"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6" builtinId="8" hidden="1"/>
    <cellStyle name="Hyperlink" xfId="208" builtinId="8" hidden="1"/>
    <cellStyle name="Hyperlink" xfId="210"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Normal" xfId="0" builtinId="0"/>
    <cellStyle name="Percent" xfId="2" builtinId="5"/>
    <cellStyle name="Percent 2" xfId="188" xr:uid="{00000000-0005-0000-0000-00001E010000}"/>
    <cellStyle name="Percent 3" xfId="192" xr:uid="{00000000-0005-0000-0000-00001F010000}"/>
    <cellStyle name="Percent 4" xfId="205" xr:uid="{00000000-0005-0000-0000-000020010000}"/>
    <cellStyle name="Percent 5" xfId="213" xr:uid="{00000000-0005-0000-0000-000021010000}"/>
  </cellStyles>
  <dxfs count="0"/>
  <tableStyles count="0" defaultTableStyle="TableStyleMedium9" defaultPivotStyle="PivotStyleMedium4"/>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scatterChart>
        <c:scatterStyle val="lineMarker"/>
        <c:varyColors val="0"/>
        <c:ser>
          <c:idx val="0"/>
          <c:order val="0"/>
          <c:tx>
            <c:v>Tpwmon</c:v>
          </c:tx>
          <c:marker>
            <c:symbol val="none"/>
          </c:marker>
          <c:xVal>
            <c:numRef>
              <c:f>pwmtable!$D$5:$D$406</c:f>
              <c:numCache>
                <c:formatCode>0.00000E+00</c:formatCode>
                <c:ptCount val="402"/>
                <c:pt idx="0">
                  <c:v>0</c:v>
                </c:pt>
                <c:pt idx="1">
                  <c:v>2.0833333333333336E-5</c:v>
                </c:pt>
                <c:pt idx="2">
                  <c:v>4.1666666666666672E-5</c:v>
                </c:pt>
                <c:pt idx="3">
                  <c:v>6.2500000000000001E-5</c:v>
                </c:pt>
                <c:pt idx="4">
                  <c:v>8.3333333333333344E-5</c:v>
                </c:pt>
                <c:pt idx="5">
                  <c:v>1.0416666666666669E-4</c:v>
                </c:pt>
                <c:pt idx="6">
                  <c:v>1.25E-4</c:v>
                </c:pt>
                <c:pt idx="7">
                  <c:v>1.4583333333333335E-4</c:v>
                </c:pt>
                <c:pt idx="8">
                  <c:v>1.6666666666666669E-4</c:v>
                </c:pt>
                <c:pt idx="9">
                  <c:v>1.8750000000000003E-4</c:v>
                </c:pt>
                <c:pt idx="10">
                  <c:v>2.0833333333333337E-4</c:v>
                </c:pt>
                <c:pt idx="11">
                  <c:v>2.2916666666666669E-4</c:v>
                </c:pt>
                <c:pt idx="12">
                  <c:v>2.5000000000000001E-4</c:v>
                </c:pt>
                <c:pt idx="13">
                  <c:v>2.7083333333333338E-4</c:v>
                </c:pt>
                <c:pt idx="14">
                  <c:v>2.9166666666666669E-4</c:v>
                </c:pt>
                <c:pt idx="15">
                  <c:v>3.1250000000000006E-4</c:v>
                </c:pt>
                <c:pt idx="16">
                  <c:v>3.3333333333333338E-4</c:v>
                </c:pt>
                <c:pt idx="17">
                  <c:v>3.5416666666666669E-4</c:v>
                </c:pt>
                <c:pt idx="18">
                  <c:v>3.7500000000000006E-4</c:v>
                </c:pt>
                <c:pt idx="19">
                  <c:v>3.9583333333333338E-4</c:v>
                </c:pt>
                <c:pt idx="20">
                  <c:v>4.1666666666666675E-4</c:v>
                </c:pt>
                <c:pt idx="21">
                  <c:v>4.3750000000000006E-4</c:v>
                </c:pt>
                <c:pt idx="22">
                  <c:v>4.5833333333333338E-4</c:v>
                </c:pt>
                <c:pt idx="23">
                  <c:v>4.7916666666666675E-4</c:v>
                </c:pt>
                <c:pt idx="24">
                  <c:v>5.0000000000000001E-4</c:v>
                </c:pt>
                <c:pt idx="25">
                  <c:v>5.2083333333333343E-4</c:v>
                </c:pt>
                <c:pt idx="26">
                  <c:v>5.4166666666666675E-4</c:v>
                </c:pt>
                <c:pt idx="27">
                  <c:v>5.6250000000000007E-4</c:v>
                </c:pt>
                <c:pt idx="28">
                  <c:v>5.8333333333333338E-4</c:v>
                </c:pt>
                <c:pt idx="29">
                  <c:v>6.041666666666667E-4</c:v>
                </c:pt>
                <c:pt idx="30">
                  <c:v>6.2500000000000012E-4</c:v>
                </c:pt>
                <c:pt idx="31">
                  <c:v>6.4583333333333344E-4</c:v>
                </c:pt>
                <c:pt idx="32">
                  <c:v>6.6666666666666675E-4</c:v>
                </c:pt>
                <c:pt idx="33">
                  <c:v>6.8750000000000007E-4</c:v>
                </c:pt>
                <c:pt idx="34">
                  <c:v>7.0833333333333338E-4</c:v>
                </c:pt>
                <c:pt idx="35">
                  <c:v>7.2916666666666681E-4</c:v>
                </c:pt>
                <c:pt idx="36">
                  <c:v>7.5000000000000012E-4</c:v>
                </c:pt>
                <c:pt idx="37">
                  <c:v>7.7083333333333344E-4</c:v>
                </c:pt>
                <c:pt idx="38">
                  <c:v>7.9166666666666676E-4</c:v>
                </c:pt>
                <c:pt idx="39">
                  <c:v>8.1250000000000007E-4</c:v>
                </c:pt>
                <c:pt idx="40">
                  <c:v>8.333333333333335E-4</c:v>
                </c:pt>
                <c:pt idx="41">
                  <c:v>8.5416666666666681E-4</c:v>
                </c:pt>
                <c:pt idx="42">
                  <c:v>8.7500000000000013E-4</c:v>
                </c:pt>
                <c:pt idx="43">
                  <c:v>8.9583333333333344E-4</c:v>
                </c:pt>
                <c:pt idx="44">
                  <c:v>9.1666666666666676E-4</c:v>
                </c:pt>
                <c:pt idx="45">
                  <c:v>9.3750000000000007E-4</c:v>
                </c:pt>
                <c:pt idx="46">
                  <c:v>9.583333333333335E-4</c:v>
                </c:pt>
                <c:pt idx="47">
                  <c:v>9.7916666666666681E-4</c:v>
                </c:pt>
                <c:pt idx="48">
                  <c:v>1E-3</c:v>
                </c:pt>
                <c:pt idx="49">
                  <c:v>1.0208333333333334E-3</c:v>
                </c:pt>
                <c:pt idx="50">
                  <c:v>1.0416666666666669E-3</c:v>
                </c:pt>
                <c:pt idx="51">
                  <c:v>1.0625000000000001E-3</c:v>
                </c:pt>
                <c:pt idx="52">
                  <c:v>1.0833333333333335E-3</c:v>
                </c:pt>
                <c:pt idx="53">
                  <c:v>1.1041666666666667E-3</c:v>
                </c:pt>
                <c:pt idx="54">
                  <c:v>1.1250000000000001E-3</c:v>
                </c:pt>
                <c:pt idx="55">
                  <c:v>1.1458333333333336E-3</c:v>
                </c:pt>
                <c:pt idx="56">
                  <c:v>1.1666666666666668E-3</c:v>
                </c:pt>
                <c:pt idx="57">
                  <c:v>1.1875000000000002E-3</c:v>
                </c:pt>
                <c:pt idx="58">
                  <c:v>1.2083333333333334E-3</c:v>
                </c:pt>
                <c:pt idx="59">
                  <c:v>1.2291666666666668E-3</c:v>
                </c:pt>
                <c:pt idx="60">
                  <c:v>1.2500000000000002E-3</c:v>
                </c:pt>
                <c:pt idx="61">
                  <c:v>1.2708333333333335E-3</c:v>
                </c:pt>
                <c:pt idx="62">
                  <c:v>1.2916666666666669E-3</c:v>
                </c:pt>
                <c:pt idx="63">
                  <c:v>1.3125000000000001E-3</c:v>
                </c:pt>
                <c:pt idx="64">
                  <c:v>1.3333333333333335E-3</c:v>
                </c:pt>
                <c:pt idx="65">
                  <c:v>1.3541666666666669E-3</c:v>
                </c:pt>
                <c:pt idx="66">
                  <c:v>1.3750000000000001E-3</c:v>
                </c:pt>
                <c:pt idx="67">
                  <c:v>1.3958333333333336E-3</c:v>
                </c:pt>
                <c:pt idx="68">
                  <c:v>1.4166666666666668E-3</c:v>
                </c:pt>
                <c:pt idx="69">
                  <c:v>1.4375000000000002E-3</c:v>
                </c:pt>
                <c:pt idx="70">
                  <c:v>1.4583333333333336E-3</c:v>
                </c:pt>
                <c:pt idx="71">
                  <c:v>1.4791666666666668E-3</c:v>
                </c:pt>
                <c:pt idx="72">
                  <c:v>1.5000000000000002E-3</c:v>
                </c:pt>
                <c:pt idx="73">
                  <c:v>1.5208333333333335E-3</c:v>
                </c:pt>
                <c:pt idx="74">
                  <c:v>1.5416666666666669E-3</c:v>
                </c:pt>
                <c:pt idx="75">
                  <c:v>1.5625000000000003E-3</c:v>
                </c:pt>
                <c:pt idx="76">
                  <c:v>1.5833333333333335E-3</c:v>
                </c:pt>
                <c:pt idx="77">
                  <c:v>1.6041666666666669E-3</c:v>
                </c:pt>
                <c:pt idx="78">
                  <c:v>1.6250000000000001E-3</c:v>
                </c:pt>
                <c:pt idx="79">
                  <c:v>1.6458333333333336E-3</c:v>
                </c:pt>
                <c:pt idx="80">
                  <c:v>1.666666666666667E-3</c:v>
                </c:pt>
                <c:pt idx="81">
                  <c:v>1.6875000000000002E-3</c:v>
                </c:pt>
                <c:pt idx="82">
                  <c:v>1.7083333333333336E-3</c:v>
                </c:pt>
                <c:pt idx="83">
                  <c:v>1.7291666666666668E-3</c:v>
                </c:pt>
                <c:pt idx="84">
                  <c:v>1.7500000000000003E-3</c:v>
                </c:pt>
                <c:pt idx="85">
                  <c:v>1.7708333333333335E-3</c:v>
                </c:pt>
                <c:pt idx="86">
                  <c:v>1.7916666666666669E-3</c:v>
                </c:pt>
                <c:pt idx="87">
                  <c:v>1.8125000000000003E-3</c:v>
                </c:pt>
                <c:pt idx="88">
                  <c:v>1.8333333333333335E-3</c:v>
                </c:pt>
                <c:pt idx="89">
                  <c:v>1.8541666666666669E-3</c:v>
                </c:pt>
                <c:pt idx="90">
                  <c:v>1.8750000000000001E-3</c:v>
                </c:pt>
                <c:pt idx="91">
                  <c:v>1.8958333333333336E-3</c:v>
                </c:pt>
                <c:pt idx="92">
                  <c:v>1.916666666666667E-3</c:v>
                </c:pt>
                <c:pt idx="93">
                  <c:v>1.9375000000000002E-3</c:v>
                </c:pt>
                <c:pt idx="94">
                  <c:v>1.9583333333333336E-3</c:v>
                </c:pt>
                <c:pt idx="95">
                  <c:v>1.9791666666666668E-3</c:v>
                </c:pt>
                <c:pt idx="96">
                  <c:v>2E-3</c:v>
                </c:pt>
                <c:pt idx="97">
                  <c:v>2.0208333333333337E-3</c:v>
                </c:pt>
                <c:pt idx="98">
                  <c:v>2.0416666666666669E-3</c:v>
                </c:pt>
                <c:pt idx="99">
                  <c:v>2.0625000000000001E-3</c:v>
                </c:pt>
                <c:pt idx="100">
                  <c:v>2.0833333333333337E-3</c:v>
                </c:pt>
                <c:pt idx="101">
                  <c:v>2.1041666666666669E-3</c:v>
                </c:pt>
                <c:pt idx="102">
                  <c:v>2.1250000000000002E-3</c:v>
                </c:pt>
                <c:pt idx="103">
                  <c:v>2.1458333333333338E-3</c:v>
                </c:pt>
                <c:pt idx="104">
                  <c:v>2.166666666666667E-3</c:v>
                </c:pt>
                <c:pt idx="105">
                  <c:v>2.1875000000000002E-3</c:v>
                </c:pt>
                <c:pt idx="106">
                  <c:v>2.2083333333333334E-3</c:v>
                </c:pt>
                <c:pt idx="107">
                  <c:v>2.2291666666666671E-3</c:v>
                </c:pt>
                <c:pt idx="108">
                  <c:v>2.2500000000000003E-3</c:v>
                </c:pt>
                <c:pt idx="109">
                  <c:v>2.2708333333333335E-3</c:v>
                </c:pt>
                <c:pt idx="110">
                  <c:v>2.2916666666666671E-3</c:v>
                </c:pt>
                <c:pt idx="111">
                  <c:v>2.3125000000000003E-3</c:v>
                </c:pt>
                <c:pt idx="112">
                  <c:v>2.3333333333333335E-3</c:v>
                </c:pt>
                <c:pt idx="113">
                  <c:v>2.3541666666666672E-3</c:v>
                </c:pt>
                <c:pt idx="114">
                  <c:v>2.3750000000000004E-3</c:v>
                </c:pt>
                <c:pt idx="115">
                  <c:v>2.3958333333333336E-3</c:v>
                </c:pt>
                <c:pt idx="116">
                  <c:v>2.4166666666666668E-3</c:v>
                </c:pt>
                <c:pt idx="117">
                  <c:v>2.4375000000000004E-3</c:v>
                </c:pt>
                <c:pt idx="118">
                  <c:v>2.4583333333333336E-3</c:v>
                </c:pt>
                <c:pt idx="119">
                  <c:v>2.4791666666666668E-3</c:v>
                </c:pt>
                <c:pt idx="120">
                  <c:v>2.5000000000000005E-3</c:v>
                </c:pt>
                <c:pt idx="121">
                  <c:v>2.5208333333333337E-3</c:v>
                </c:pt>
                <c:pt idx="122">
                  <c:v>2.5416666666666669E-3</c:v>
                </c:pt>
                <c:pt idx="123">
                  <c:v>2.5625000000000005E-3</c:v>
                </c:pt>
                <c:pt idx="124">
                  <c:v>2.5833333333333337E-3</c:v>
                </c:pt>
                <c:pt idx="125">
                  <c:v>2.604166666666667E-3</c:v>
                </c:pt>
                <c:pt idx="126">
                  <c:v>2.6250000000000002E-3</c:v>
                </c:pt>
                <c:pt idx="127">
                  <c:v>2.6458333333333338E-3</c:v>
                </c:pt>
                <c:pt idx="128">
                  <c:v>2.666666666666667E-3</c:v>
                </c:pt>
                <c:pt idx="129">
                  <c:v>2.6875000000000002E-3</c:v>
                </c:pt>
                <c:pt idx="130">
                  <c:v>2.7083333333333339E-3</c:v>
                </c:pt>
                <c:pt idx="131">
                  <c:v>2.7291666666666671E-3</c:v>
                </c:pt>
                <c:pt idx="132">
                  <c:v>2.7500000000000003E-3</c:v>
                </c:pt>
                <c:pt idx="133">
                  <c:v>2.7708333333333335E-3</c:v>
                </c:pt>
                <c:pt idx="134">
                  <c:v>2.7916666666666671E-3</c:v>
                </c:pt>
                <c:pt idx="135">
                  <c:v>2.8125000000000003E-3</c:v>
                </c:pt>
                <c:pt idx="136">
                  <c:v>2.8333333333333335E-3</c:v>
                </c:pt>
                <c:pt idx="137">
                  <c:v>2.8541666666666672E-3</c:v>
                </c:pt>
                <c:pt idx="138">
                  <c:v>2.8750000000000004E-3</c:v>
                </c:pt>
                <c:pt idx="139">
                  <c:v>2.8958333333333336E-3</c:v>
                </c:pt>
                <c:pt idx="140">
                  <c:v>2.9166666666666672E-3</c:v>
                </c:pt>
                <c:pt idx="141">
                  <c:v>2.9375000000000004E-3</c:v>
                </c:pt>
                <c:pt idx="142">
                  <c:v>2.9583333333333336E-3</c:v>
                </c:pt>
                <c:pt idx="143">
                  <c:v>2.9791666666666669E-3</c:v>
                </c:pt>
                <c:pt idx="144">
                  <c:v>3.0000000000000005E-3</c:v>
                </c:pt>
                <c:pt idx="145">
                  <c:v>3.0208333333333337E-3</c:v>
                </c:pt>
                <c:pt idx="146">
                  <c:v>3.0416666666666669E-3</c:v>
                </c:pt>
                <c:pt idx="147">
                  <c:v>3.0625000000000006E-3</c:v>
                </c:pt>
                <c:pt idx="148">
                  <c:v>3.0833333333333338E-3</c:v>
                </c:pt>
                <c:pt idx="149">
                  <c:v>3.104166666666667E-3</c:v>
                </c:pt>
                <c:pt idx="150">
                  <c:v>3.1250000000000006E-3</c:v>
                </c:pt>
                <c:pt idx="151">
                  <c:v>3.1458333333333338E-3</c:v>
                </c:pt>
                <c:pt idx="152">
                  <c:v>3.166666666666667E-3</c:v>
                </c:pt>
                <c:pt idx="153">
                  <c:v>3.1875000000000002E-3</c:v>
                </c:pt>
                <c:pt idx="154">
                  <c:v>3.2083333333333339E-3</c:v>
                </c:pt>
                <c:pt idx="155">
                  <c:v>3.2291666666666671E-3</c:v>
                </c:pt>
                <c:pt idx="156">
                  <c:v>3.2500000000000003E-3</c:v>
                </c:pt>
                <c:pt idx="157">
                  <c:v>3.2708333333333339E-3</c:v>
                </c:pt>
                <c:pt idx="158">
                  <c:v>3.2916666666666671E-3</c:v>
                </c:pt>
                <c:pt idx="159">
                  <c:v>3.3125000000000003E-3</c:v>
                </c:pt>
                <c:pt idx="160">
                  <c:v>3.333333333333334E-3</c:v>
                </c:pt>
                <c:pt idx="161">
                  <c:v>3.3541666666666672E-3</c:v>
                </c:pt>
                <c:pt idx="162">
                  <c:v>3.3750000000000004E-3</c:v>
                </c:pt>
                <c:pt idx="163">
                  <c:v>3.3958333333333336E-3</c:v>
                </c:pt>
                <c:pt idx="164">
                  <c:v>3.4166666666666672E-3</c:v>
                </c:pt>
                <c:pt idx="165">
                  <c:v>3.4375000000000005E-3</c:v>
                </c:pt>
                <c:pt idx="166">
                  <c:v>3.4583333333333337E-3</c:v>
                </c:pt>
                <c:pt idx="167">
                  <c:v>3.4791666666666673E-3</c:v>
                </c:pt>
                <c:pt idx="168">
                  <c:v>3.5000000000000005E-3</c:v>
                </c:pt>
                <c:pt idx="169">
                  <c:v>3.5208333333333337E-3</c:v>
                </c:pt>
                <c:pt idx="170">
                  <c:v>3.5416666666666669E-3</c:v>
                </c:pt>
                <c:pt idx="171">
                  <c:v>3.5625000000000006E-3</c:v>
                </c:pt>
                <c:pt idx="172">
                  <c:v>3.5833333333333338E-3</c:v>
                </c:pt>
                <c:pt idx="173">
                  <c:v>3.604166666666667E-3</c:v>
                </c:pt>
                <c:pt idx="174">
                  <c:v>3.6250000000000006E-3</c:v>
                </c:pt>
                <c:pt idx="175">
                  <c:v>3.6458333333333338E-3</c:v>
                </c:pt>
                <c:pt idx="176">
                  <c:v>3.666666666666667E-3</c:v>
                </c:pt>
                <c:pt idx="177">
                  <c:v>3.6875000000000007E-3</c:v>
                </c:pt>
                <c:pt idx="178">
                  <c:v>3.7083333333333339E-3</c:v>
                </c:pt>
                <c:pt idx="179">
                  <c:v>3.7291666666666671E-3</c:v>
                </c:pt>
                <c:pt idx="180">
                  <c:v>3.7500000000000003E-3</c:v>
                </c:pt>
                <c:pt idx="181">
                  <c:v>3.7708333333333339E-3</c:v>
                </c:pt>
                <c:pt idx="182">
                  <c:v>3.7916666666666671E-3</c:v>
                </c:pt>
                <c:pt idx="183">
                  <c:v>3.8125000000000004E-3</c:v>
                </c:pt>
                <c:pt idx="184">
                  <c:v>3.833333333333334E-3</c:v>
                </c:pt>
                <c:pt idx="185">
                  <c:v>3.8541666666666672E-3</c:v>
                </c:pt>
                <c:pt idx="186">
                  <c:v>3.8750000000000004E-3</c:v>
                </c:pt>
                <c:pt idx="187">
                  <c:v>3.895833333333334E-3</c:v>
                </c:pt>
                <c:pt idx="188">
                  <c:v>3.9166666666666673E-3</c:v>
                </c:pt>
                <c:pt idx="189">
                  <c:v>3.9375000000000009E-3</c:v>
                </c:pt>
                <c:pt idx="190">
                  <c:v>3.9583333333333337E-3</c:v>
                </c:pt>
                <c:pt idx="191">
                  <c:v>3.9791666666666673E-3</c:v>
                </c:pt>
                <c:pt idx="192">
                  <c:v>4.0000000000000001E-3</c:v>
                </c:pt>
                <c:pt idx="193">
                  <c:v>4.0208333333333337E-3</c:v>
                </c:pt>
                <c:pt idx="194">
                  <c:v>4.0416666666666674E-3</c:v>
                </c:pt>
                <c:pt idx="195">
                  <c:v>4.0625000000000001E-3</c:v>
                </c:pt>
                <c:pt idx="196">
                  <c:v>4.0833333333333338E-3</c:v>
                </c:pt>
                <c:pt idx="197">
                  <c:v>4.1041666666666674E-3</c:v>
                </c:pt>
                <c:pt idx="198">
                  <c:v>4.1250000000000002E-3</c:v>
                </c:pt>
                <c:pt idx="199">
                  <c:v>4.1458333333333338E-3</c:v>
                </c:pt>
                <c:pt idx="200">
                  <c:v>4.1666666666666675E-3</c:v>
                </c:pt>
                <c:pt idx="201">
                  <c:v>4.1875000000000002E-3</c:v>
                </c:pt>
                <c:pt idx="202">
                  <c:v>4.2083333333333339E-3</c:v>
                </c:pt>
                <c:pt idx="203">
                  <c:v>4.2291666666666675E-3</c:v>
                </c:pt>
                <c:pt idx="204">
                  <c:v>4.2500000000000003E-3</c:v>
                </c:pt>
                <c:pt idx="205">
                  <c:v>4.2708333333333339E-3</c:v>
                </c:pt>
                <c:pt idx="206">
                  <c:v>4.2916666666666676E-3</c:v>
                </c:pt>
                <c:pt idx="207">
                  <c:v>4.3125000000000004E-3</c:v>
                </c:pt>
                <c:pt idx="208">
                  <c:v>4.333333333333334E-3</c:v>
                </c:pt>
                <c:pt idx="209">
                  <c:v>4.3541666666666676E-3</c:v>
                </c:pt>
                <c:pt idx="210">
                  <c:v>4.3750000000000004E-3</c:v>
                </c:pt>
                <c:pt idx="211">
                  <c:v>4.3958333333333341E-3</c:v>
                </c:pt>
                <c:pt idx="212">
                  <c:v>4.4166666666666668E-3</c:v>
                </c:pt>
                <c:pt idx="213">
                  <c:v>4.4375000000000005E-3</c:v>
                </c:pt>
                <c:pt idx="214">
                  <c:v>4.4583333333333341E-3</c:v>
                </c:pt>
                <c:pt idx="215">
                  <c:v>4.4791666666666669E-3</c:v>
                </c:pt>
                <c:pt idx="216">
                  <c:v>4.5000000000000005E-3</c:v>
                </c:pt>
                <c:pt idx="217">
                  <c:v>4.5208333333333342E-3</c:v>
                </c:pt>
                <c:pt idx="218">
                  <c:v>4.5416666666666669E-3</c:v>
                </c:pt>
                <c:pt idx="219">
                  <c:v>4.5625000000000006E-3</c:v>
                </c:pt>
                <c:pt idx="220">
                  <c:v>4.5833333333333342E-3</c:v>
                </c:pt>
                <c:pt idx="221">
                  <c:v>4.604166666666667E-3</c:v>
                </c:pt>
                <c:pt idx="222">
                  <c:v>4.6250000000000006E-3</c:v>
                </c:pt>
                <c:pt idx="223">
                  <c:v>4.6458333333333343E-3</c:v>
                </c:pt>
                <c:pt idx="224">
                  <c:v>4.6666666666666671E-3</c:v>
                </c:pt>
                <c:pt idx="225">
                  <c:v>4.6875000000000007E-3</c:v>
                </c:pt>
                <c:pt idx="226">
                  <c:v>4.7083333333333343E-3</c:v>
                </c:pt>
                <c:pt idx="227">
                  <c:v>4.7291666666666671E-3</c:v>
                </c:pt>
                <c:pt idx="228">
                  <c:v>4.7500000000000007E-3</c:v>
                </c:pt>
                <c:pt idx="229">
                  <c:v>4.7708333333333335E-3</c:v>
                </c:pt>
                <c:pt idx="230">
                  <c:v>4.7916666666666672E-3</c:v>
                </c:pt>
                <c:pt idx="231">
                  <c:v>4.8125000000000008E-3</c:v>
                </c:pt>
                <c:pt idx="232">
                  <c:v>4.8333333333333336E-3</c:v>
                </c:pt>
                <c:pt idx="233">
                  <c:v>4.8541666666666672E-3</c:v>
                </c:pt>
                <c:pt idx="234">
                  <c:v>4.8750000000000009E-3</c:v>
                </c:pt>
                <c:pt idx="235">
                  <c:v>4.8958333333333336E-3</c:v>
                </c:pt>
                <c:pt idx="236">
                  <c:v>4.9166666666666673E-3</c:v>
                </c:pt>
                <c:pt idx="237">
                  <c:v>4.9375000000000009E-3</c:v>
                </c:pt>
                <c:pt idx="238">
                  <c:v>4.9583333333333337E-3</c:v>
                </c:pt>
                <c:pt idx="239">
                  <c:v>4.9791666666666673E-3</c:v>
                </c:pt>
                <c:pt idx="240">
                  <c:v>5.000000000000001E-3</c:v>
                </c:pt>
                <c:pt idx="241">
                  <c:v>5.0208333333333337E-3</c:v>
                </c:pt>
                <c:pt idx="242">
                  <c:v>5.0416666666666674E-3</c:v>
                </c:pt>
                <c:pt idx="243">
                  <c:v>5.062500000000001E-3</c:v>
                </c:pt>
                <c:pt idx="244">
                  <c:v>5.0833333333333338E-3</c:v>
                </c:pt>
                <c:pt idx="245">
                  <c:v>5.1041666666666674E-3</c:v>
                </c:pt>
                <c:pt idx="246">
                  <c:v>5.1250000000000011E-3</c:v>
                </c:pt>
                <c:pt idx="247">
                  <c:v>5.1458333333333339E-3</c:v>
                </c:pt>
                <c:pt idx="248">
                  <c:v>5.1666666666666675E-3</c:v>
                </c:pt>
                <c:pt idx="249">
                  <c:v>5.1875000000000003E-3</c:v>
                </c:pt>
                <c:pt idx="250">
                  <c:v>5.2083333333333339E-3</c:v>
                </c:pt>
                <c:pt idx="251">
                  <c:v>5.2291666666666676E-3</c:v>
                </c:pt>
                <c:pt idx="252">
                  <c:v>5.2500000000000003E-3</c:v>
                </c:pt>
                <c:pt idx="253">
                  <c:v>5.270833333333334E-3</c:v>
                </c:pt>
                <c:pt idx="254">
                  <c:v>5.2916666666666676E-3</c:v>
                </c:pt>
                <c:pt idx="255">
                  <c:v>5.3125000000000004E-3</c:v>
                </c:pt>
                <c:pt idx="256">
                  <c:v>5.333333333333334E-3</c:v>
                </c:pt>
                <c:pt idx="257">
                  <c:v>5.3541666666666677E-3</c:v>
                </c:pt>
                <c:pt idx="258">
                  <c:v>5.3750000000000004E-3</c:v>
                </c:pt>
                <c:pt idx="259">
                  <c:v>5.3958333333333341E-3</c:v>
                </c:pt>
                <c:pt idx="260">
                  <c:v>5.4166666666666677E-3</c:v>
                </c:pt>
                <c:pt idx="261">
                  <c:v>5.4375000000000005E-3</c:v>
                </c:pt>
                <c:pt idx="262">
                  <c:v>5.4583333333333341E-3</c:v>
                </c:pt>
                <c:pt idx="263">
                  <c:v>5.4791666666666678E-3</c:v>
                </c:pt>
                <c:pt idx="264">
                  <c:v>5.5000000000000005E-3</c:v>
                </c:pt>
                <c:pt idx="265">
                  <c:v>5.5208333333333342E-3</c:v>
                </c:pt>
                <c:pt idx="266">
                  <c:v>5.541666666666667E-3</c:v>
                </c:pt>
                <c:pt idx="267">
                  <c:v>5.5625000000000006E-3</c:v>
                </c:pt>
                <c:pt idx="268">
                  <c:v>5.5833333333333342E-3</c:v>
                </c:pt>
                <c:pt idx="269">
                  <c:v>5.604166666666667E-3</c:v>
                </c:pt>
                <c:pt idx="270">
                  <c:v>5.6250000000000007E-3</c:v>
                </c:pt>
                <c:pt idx="271">
                  <c:v>5.6458333333333343E-3</c:v>
                </c:pt>
                <c:pt idx="272">
                  <c:v>5.6666666666666671E-3</c:v>
                </c:pt>
                <c:pt idx="273">
                  <c:v>5.6875000000000007E-3</c:v>
                </c:pt>
                <c:pt idx="274">
                  <c:v>5.7083333333333344E-3</c:v>
                </c:pt>
                <c:pt idx="275">
                  <c:v>5.7291666666666671E-3</c:v>
                </c:pt>
                <c:pt idx="276">
                  <c:v>5.7500000000000008E-3</c:v>
                </c:pt>
                <c:pt idx="277">
                  <c:v>5.7708333333333344E-3</c:v>
                </c:pt>
                <c:pt idx="278">
                  <c:v>5.7916666666666672E-3</c:v>
                </c:pt>
                <c:pt idx="279">
                  <c:v>5.8125000000000008E-3</c:v>
                </c:pt>
                <c:pt idx="280">
                  <c:v>5.8333333333333345E-3</c:v>
                </c:pt>
                <c:pt idx="281">
                  <c:v>5.8541666666666672E-3</c:v>
                </c:pt>
                <c:pt idx="282">
                  <c:v>5.8750000000000009E-3</c:v>
                </c:pt>
                <c:pt idx="283">
                  <c:v>5.8958333333333345E-3</c:v>
                </c:pt>
                <c:pt idx="284">
                  <c:v>5.9166666666666673E-3</c:v>
                </c:pt>
                <c:pt idx="285">
                  <c:v>5.9375000000000009E-3</c:v>
                </c:pt>
                <c:pt idx="286">
                  <c:v>5.9583333333333337E-3</c:v>
                </c:pt>
                <c:pt idx="287">
                  <c:v>5.9791666666666674E-3</c:v>
                </c:pt>
                <c:pt idx="288">
                  <c:v>6.000000000000001E-3</c:v>
                </c:pt>
                <c:pt idx="289">
                  <c:v>6.0208333333333338E-3</c:v>
                </c:pt>
                <c:pt idx="290">
                  <c:v>6.0416666666666674E-3</c:v>
                </c:pt>
                <c:pt idx="291">
                  <c:v>6.062500000000001E-3</c:v>
                </c:pt>
                <c:pt idx="292">
                  <c:v>6.0833333333333338E-3</c:v>
                </c:pt>
                <c:pt idx="293">
                  <c:v>6.1041666666666675E-3</c:v>
                </c:pt>
                <c:pt idx="294">
                  <c:v>6.1250000000000011E-3</c:v>
                </c:pt>
                <c:pt idx="295">
                  <c:v>6.1458333333333339E-3</c:v>
                </c:pt>
                <c:pt idx="296">
                  <c:v>6.1666666666666675E-3</c:v>
                </c:pt>
                <c:pt idx="297">
                  <c:v>6.1875000000000012E-3</c:v>
                </c:pt>
                <c:pt idx="298">
                  <c:v>6.2083333333333339E-3</c:v>
                </c:pt>
                <c:pt idx="299">
                  <c:v>6.2291666666666676E-3</c:v>
                </c:pt>
                <c:pt idx="300">
                  <c:v>6.2500000000000012E-3</c:v>
                </c:pt>
                <c:pt idx="301">
                  <c:v>6.270833333333334E-3</c:v>
                </c:pt>
                <c:pt idx="302">
                  <c:v>6.2916666666666676E-3</c:v>
                </c:pt>
                <c:pt idx="303">
                  <c:v>6.3125000000000004E-3</c:v>
                </c:pt>
                <c:pt idx="304">
                  <c:v>6.333333333333334E-3</c:v>
                </c:pt>
                <c:pt idx="305">
                  <c:v>6.3541666666666677E-3</c:v>
                </c:pt>
                <c:pt idx="306">
                  <c:v>6.3750000000000005E-3</c:v>
                </c:pt>
                <c:pt idx="307">
                  <c:v>6.3958333333333341E-3</c:v>
                </c:pt>
                <c:pt idx="308">
                  <c:v>6.4166666666666677E-3</c:v>
                </c:pt>
                <c:pt idx="309">
                  <c:v>6.4375000000000005E-3</c:v>
                </c:pt>
                <c:pt idx="310">
                  <c:v>6.4583333333333342E-3</c:v>
                </c:pt>
                <c:pt idx="311">
                  <c:v>6.4791666666666678E-3</c:v>
                </c:pt>
                <c:pt idx="312">
                  <c:v>6.5000000000000006E-3</c:v>
                </c:pt>
                <c:pt idx="313">
                  <c:v>6.5208333333333342E-3</c:v>
                </c:pt>
                <c:pt idx="314">
                  <c:v>6.5416666666666679E-3</c:v>
                </c:pt>
                <c:pt idx="315">
                  <c:v>6.5625000000000006E-3</c:v>
                </c:pt>
                <c:pt idx="316">
                  <c:v>6.5833333333333343E-3</c:v>
                </c:pt>
                <c:pt idx="317">
                  <c:v>6.6041666666666679E-3</c:v>
                </c:pt>
                <c:pt idx="318">
                  <c:v>6.6250000000000007E-3</c:v>
                </c:pt>
                <c:pt idx="319">
                  <c:v>6.6458333333333343E-3</c:v>
                </c:pt>
                <c:pt idx="320">
                  <c:v>6.666666666666668E-3</c:v>
                </c:pt>
                <c:pt idx="321">
                  <c:v>6.6875000000000007E-3</c:v>
                </c:pt>
                <c:pt idx="322">
                  <c:v>6.7083333333333344E-3</c:v>
                </c:pt>
                <c:pt idx="323">
                  <c:v>6.7291666666666672E-3</c:v>
                </c:pt>
                <c:pt idx="324">
                  <c:v>6.7500000000000008E-3</c:v>
                </c:pt>
                <c:pt idx="325">
                  <c:v>6.7708333333333344E-3</c:v>
                </c:pt>
                <c:pt idx="326">
                  <c:v>6.7916666666666672E-3</c:v>
                </c:pt>
                <c:pt idx="327">
                  <c:v>6.8125000000000008E-3</c:v>
                </c:pt>
                <c:pt idx="328">
                  <c:v>6.8333333333333345E-3</c:v>
                </c:pt>
                <c:pt idx="329">
                  <c:v>6.8541666666666673E-3</c:v>
                </c:pt>
                <c:pt idx="330">
                  <c:v>6.8750000000000009E-3</c:v>
                </c:pt>
                <c:pt idx="331">
                  <c:v>6.8958333333333345E-3</c:v>
                </c:pt>
                <c:pt idx="332">
                  <c:v>6.9166666666666673E-3</c:v>
                </c:pt>
                <c:pt idx="333">
                  <c:v>6.937500000000001E-3</c:v>
                </c:pt>
                <c:pt idx="334">
                  <c:v>6.9583333333333346E-3</c:v>
                </c:pt>
                <c:pt idx="335">
                  <c:v>6.9791666666666674E-3</c:v>
                </c:pt>
                <c:pt idx="336">
                  <c:v>7.000000000000001E-3</c:v>
                </c:pt>
                <c:pt idx="337">
                  <c:v>7.0208333333333347E-3</c:v>
                </c:pt>
                <c:pt idx="338">
                  <c:v>7.0416666666666674E-3</c:v>
                </c:pt>
                <c:pt idx="339">
                  <c:v>7.0625000000000011E-3</c:v>
                </c:pt>
                <c:pt idx="340">
                  <c:v>7.0833333333333338E-3</c:v>
                </c:pt>
                <c:pt idx="341">
                  <c:v>7.1041666666666675E-3</c:v>
                </c:pt>
                <c:pt idx="342">
                  <c:v>7.1250000000000011E-3</c:v>
                </c:pt>
                <c:pt idx="343">
                  <c:v>7.1458333333333339E-3</c:v>
                </c:pt>
                <c:pt idx="344">
                  <c:v>7.1666666666666675E-3</c:v>
                </c:pt>
                <c:pt idx="345">
                  <c:v>7.1875000000000012E-3</c:v>
                </c:pt>
                <c:pt idx="346">
                  <c:v>7.208333333333334E-3</c:v>
                </c:pt>
                <c:pt idx="347">
                  <c:v>7.2291666666666676E-3</c:v>
                </c:pt>
                <c:pt idx="348">
                  <c:v>7.2500000000000012E-3</c:v>
                </c:pt>
                <c:pt idx="349">
                  <c:v>7.270833333333334E-3</c:v>
                </c:pt>
                <c:pt idx="350">
                  <c:v>7.2916666666666676E-3</c:v>
                </c:pt>
                <c:pt idx="351">
                  <c:v>7.3125000000000013E-3</c:v>
                </c:pt>
                <c:pt idx="352">
                  <c:v>7.3333333333333341E-3</c:v>
                </c:pt>
                <c:pt idx="353">
                  <c:v>7.3541666666666677E-3</c:v>
                </c:pt>
                <c:pt idx="354">
                  <c:v>7.3750000000000013E-3</c:v>
                </c:pt>
                <c:pt idx="355">
                  <c:v>7.3958333333333341E-3</c:v>
                </c:pt>
                <c:pt idx="356">
                  <c:v>7.4166666666666678E-3</c:v>
                </c:pt>
                <c:pt idx="357">
                  <c:v>7.4375000000000005E-3</c:v>
                </c:pt>
                <c:pt idx="358">
                  <c:v>7.4583333333333342E-3</c:v>
                </c:pt>
                <c:pt idx="359">
                  <c:v>7.4791666666666678E-3</c:v>
                </c:pt>
                <c:pt idx="360">
                  <c:v>7.5000000000000006E-3</c:v>
                </c:pt>
                <c:pt idx="361">
                  <c:v>7.5208333333333342E-3</c:v>
                </c:pt>
                <c:pt idx="362">
                  <c:v>7.5416666666666679E-3</c:v>
                </c:pt>
                <c:pt idx="363">
                  <c:v>7.5625000000000006E-3</c:v>
                </c:pt>
                <c:pt idx="364">
                  <c:v>7.5833333333333343E-3</c:v>
                </c:pt>
                <c:pt idx="365">
                  <c:v>7.6041666666666679E-3</c:v>
                </c:pt>
                <c:pt idx="366">
                  <c:v>7.6250000000000007E-3</c:v>
                </c:pt>
                <c:pt idx="367">
                  <c:v>7.6458333333333343E-3</c:v>
                </c:pt>
                <c:pt idx="368">
                  <c:v>7.666666666666668E-3</c:v>
                </c:pt>
                <c:pt idx="369">
                  <c:v>7.6875000000000008E-3</c:v>
                </c:pt>
                <c:pt idx="370">
                  <c:v>7.7083333333333344E-3</c:v>
                </c:pt>
                <c:pt idx="371">
                  <c:v>7.729166666666668E-3</c:v>
                </c:pt>
                <c:pt idx="372">
                  <c:v>7.7500000000000008E-3</c:v>
                </c:pt>
                <c:pt idx="373">
                  <c:v>7.7708333333333345E-3</c:v>
                </c:pt>
                <c:pt idx="374">
                  <c:v>7.7916666666666681E-3</c:v>
                </c:pt>
                <c:pt idx="375">
                  <c:v>7.8125000000000017E-3</c:v>
                </c:pt>
                <c:pt idx="376">
                  <c:v>7.8333333333333345E-3</c:v>
                </c:pt>
                <c:pt idx="377">
                  <c:v>7.8541666666666673E-3</c:v>
                </c:pt>
                <c:pt idx="378">
                  <c:v>7.8750000000000018E-3</c:v>
                </c:pt>
                <c:pt idx="379">
                  <c:v>7.8958333333333346E-3</c:v>
                </c:pt>
                <c:pt idx="380">
                  <c:v>7.9166666666666673E-3</c:v>
                </c:pt>
                <c:pt idx="381">
                  <c:v>7.9375000000000018E-3</c:v>
                </c:pt>
                <c:pt idx="382">
                  <c:v>7.9583333333333346E-3</c:v>
                </c:pt>
                <c:pt idx="383">
                  <c:v>7.9791666666666674E-3</c:v>
                </c:pt>
                <c:pt idx="384">
                  <c:v>8.0000000000000002E-3</c:v>
                </c:pt>
                <c:pt idx="385">
                  <c:v>8.0208333333333347E-3</c:v>
                </c:pt>
                <c:pt idx="386">
                  <c:v>8.0416666666666674E-3</c:v>
                </c:pt>
                <c:pt idx="387">
                  <c:v>8.0625000000000002E-3</c:v>
                </c:pt>
                <c:pt idx="388">
                  <c:v>8.0833333333333347E-3</c:v>
                </c:pt>
                <c:pt idx="389">
                  <c:v>8.1041666666666675E-3</c:v>
                </c:pt>
                <c:pt idx="390">
                  <c:v>8.1250000000000003E-3</c:v>
                </c:pt>
                <c:pt idx="391">
                  <c:v>8.1458333333333348E-3</c:v>
                </c:pt>
                <c:pt idx="392">
                  <c:v>8.1666666666666676E-3</c:v>
                </c:pt>
                <c:pt idx="393">
                  <c:v>8.1875000000000003E-3</c:v>
                </c:pt>
                <c:pt idx="394">
                  <c:v>8.2083333333333348E-3</c:v>
                </c:pt>
                <c:pt idx="395">
                  <c:v>8.2291666666666676E-3</c:v>
                </c:pt>
                <c:pt idx="396">
                  <c:v>8.2500000000000004E-3</c:v>
                </c:pt>
                <c:pt idx="397">
                  <c:v>8.2708333333333349E-3</c:v>
                </c:pt>
                <c:pt idx="398">
                  <c:v>8.2916666666666677E-3</c:v>
                </c:pt>
                <c:pt idx="399">
                  <c:v>8.3125000000000004E-3</c:v>
                </c:pt>
                <c:pt idx="400">
                  <c:v>8.333333333333335E-3</c:v>
                </c:pt>
                <c:pt idx="401">
                  <c:v>8.3541666666666677E-3</c:v>
                </c:pt>
              </c:numCache>
            </c:numRef>
          </c:xVal>
          <c:yVal>
            <c:numRef>
              <c:f>pwmtable!$E$5:$E$406</c:f>
              <c:numCache>
                <c:formatCode>0.00000E+00</c:formatCode>
                <c:ptCount val="402"/>
                <c:pt idx="0">
                  <c:v>0</c:v>
                </c:pt>
                <c:pt idx="1">
                  <c:v>1.6362293518148614E-7</c:v>
                </c:pt>
                <c:pt idx="2">
                  <c:v>3.2723577732959745E-7</c:v>
                </c:pt>
                <c:pt idx="3">
                  <c:v>4.9082843403354488E-7</c:v>
                </c:pt>
                <c:pt idx="4">
                  <c:v>6.5439081412767281E-7</c:v>
                </c:pt>
                <c:pt idx="5">
                  <c:v>8.1791282831392966E-7</c:v>
                </c:pt>
                <c:pt idx="6">
                  <c:v>9.8138438978422233E-7</c:v>
                </c:pt>
                <c:pt idx="7">
                  <c:v>1.14479541484262E-6</c:v>
                </c:pt>
                <c:pt idx="8">
                  <c:v>1.3081358235273621E-6</c:v>
                </c:pt>
                <c:pt idx="9">
                  <c:v>1.4713955402326396E-6</c:v>
                </c:pt>
                <c:pt idx="10">
                  <c:v>1.6345644943301035E-6</c:v>
                </c:pt>
                <c:pt idx="11">
                  <c:v>1.7976326207900709E-6</c:v>
                </c:pt>
                <c:pt idx="12">
                  <c:v>1.960589860802382E-6</c:v>
                </c:pt>
                <c:pt idx="13">
                  <c:v>2.1234261623968761E-6</c:v>
                </c:pt>
                <c:pt idx="14">
                  <c:v>2.2861314810634438E-6</c:v>
                </c:pt>
                <c:pt idx="15">
                  <c:v>2.4486957803716182E-6</c:v>
                </c:pt>
                <c:pt idx="16">
                  <c:v>2.6111090325896726E-6</c:v>
                </c:pt>
                <c:pt idx="17">
                  <c:v>2.7733612193031747E-6</c:v>
                </c:pt>
                <c:pt idx="18">
                  <c:v>2.935442332032973E-6</c:v>
                </c:pt>
                <c:pt idx="19">
                  <c:v>3.0973423728525627E-6</c:v>
                </c:pt>
                <c:pt idx="20">
                  <c:v>3.2590513550048108E-6</c:v>
                </c:pt>
                <c:pt idx="21">
                  <c:v>3.4205593035179786E-6</c:v>
                </c:pt>
                <c:pt idx="22">
                  <c:v>3.5818562558210335E-6</c:v>
                </c:pt>
                <c:pt idx="23">
                  <c:v>3.742932262358179E-6</c:v>
                </c:pt>
                <c:pt idx="24">
                  <c:v>3.9037773872025968E-6</c:v>
                </c:pt>
                <c:pt idx="25">
                  <c:v>4.0643817086693395E-6</c:v>
                </c:pt>
                <c:pt idx="26">
                  <c:v>4.2247353199273438E-6</c:v>
                </c:pt>
                <c:pt idx="27">
                  <c:v>4.3848283296105359E-6</c:v>
                </c:pt>
                <c:pt idx="28">
                  <c:v>4.5446508624279707E-6</c:v>
                </c:pt>
                <c:pt idx="29">
                  <c:v>4.7041930597729948E-6</c:v>
                </c:pt>
                <c:pt idx="30">
                  <c:v>4.8634450803313635E-6</c:v>
                </c:pt>
                <c:pt idx="31">
                  <c:v>5.0223971006883071E-6</c:v>
                </c:pt>
                <c:pt idx="32">
                  <c:v>5.1810393159344752E-6</c:v>
                </c:pt>
                <c:pt idx="33">
                  <c:v>5.3393619402707647E-6</c:v>
                </c:pt>
                <c:pt idx="34">
                  <c:v>5.4973552076119363E-6</c:v>
                </c:pt>
                <c:pt idx="35">
                  <c:v>5.655009372189049E-6</c:v>
                </c:pt>
                <c:pt idx="36">
                  <c:v>5.8123147091506119E-6</c:v>
                </c:pt>
                <c:pt idx="37">
                  <c:v>5.9692615151624652E-6</c:v>
                </c:pt>
                <c:pt idx="38">
                  <c:v>6.1258401090063345E-6</c:v>
                </c:pt>
                <c:pt idx="39">
                  <c:v>6.2820408321769961E-6</c:v>
                </c:pt>
                <c:pt idx="40">
                  <c:v>6.4378540494780725E-6</c:v>
                </c:pt>
                <c:pt idx="41">
                  <c:v>6.5932701496163783E-6</c:v>
                </c:pt>
                <c:pt idx="42">
                  <c:v>6.7482795457947804E-6</c:v>
                </c:pt>
                <c:pt idx="43">
                  <c:v>6.9028726763035639E-6</c:v>
                </c:pt>
                <c:pt idx="44">
                  <c:v>7.0570400051102402E-6</c:v>
                </c:pt>
                <c:pt idx="45">
                  <c:v>7.2107720224477721E-6</c:v>
                </c:pt>
                <c:pt idx="46">
                  <c:v>7.3640592454011927E-6</c:v>
                </c:pt>
                <c:pt idx="47">
                  <c:v>7.5168922184925381E-6</c:v>
                </c:pt>
                <c:pt idx="48">
                  <c:v>7.6692615142641256E-6</c:v>
                </c:pt>
                <c:pt idx="49">
                  <c:v>7.8211577338600667E-6</c:v>
                </c:pt>
                <c:pt idx="50">
                  <c:v>7.9725715076060383E-6</c:v>
                </c:pt>
                <c:pt idx="51">
                  <c:v>8.1234934955872581E-6</c:v>
                </c:pt>
                <c:pt idx="52">
                  <c:v>8.2739143882245973E-6</c:v>
                </c:pt>
                <c:pt idx="53">
                  <c:v>8.4238249068488567E-6</c:v>
                </c:pt>
                <c:pt idx="54">
                  <c:v>8.5732158042731034E-6</c:v>
                </c:pt>
                <c:pt idx="55">
                  <c:v>8.722077865363087E-6</c:v>
                </c:pt>
                <c:pt idx="56">
                  <c:v>8.8704019076056828E-6</c:v>
                </c:pt>
                <c:pt idx="57">
                  <c:v>9.0181787816752914E-6</c:v>
                </c:pt>
                <c:pt idx="58">
                  <c:v>9.165399371998235E-6</c:v>
                </c:pt>
                <c:pt idx="59">
                  <c:v>9.3120545973150265E-6</c:v>
                </c:pt>
                <c:pt idx="60">
                  <c:v>9.4581354112405598E-6</c:v>
                </c:pt>
                <c:pt idx="61">
                  <c:v>9.6036328028221353E-6</c:v>
                </c:pt>
                <c:pt idx="62">
                  <c:v>9.7485377970952807E-6</c:v>
                </c:pt>
                <c:pt idx="63">
                  <c:v>9.8928414556373894E-6</c:v>
                </c:pt>
                <c:pt idx="64">
                  <c:v>1.0036534877119071E-5</c:v>
                </c:pt>
                <c:pt idx="65">
                  <c:v>1.0179609197853232E-5</c:v>
                </c:pt>
                <c:pt idx="66">
                  <c:v>1.0322055592341827E-5</c:v>
                </c:pt>
                <c:pt idx="67">
                  <c:v>1.0463865273820264E-5</c:v>
                </c:pt>
                <c:pt idx="68">
                  <c:v>1.0605029494799404E-5</c:v>
                </c:pt>
                <c:pt idx="69">
                  <c:v>1.0745539547605158E-5</c:v>
                </c:pt>
                <c:pt idx="70">
                  <c:v>1.0885386764915604E-5</c:v>
                </c:pt>
                <c:pt idx="71">
                  <c:v>1.1024562520295643E-5</c:v>
                </c:pt>
                <c:pt idx="72">
                  <c:v>1.1163058228729101E-5</c:v>
                </c:pt>
                <c:pt idx="73">
                  <c:v>1.130086534714831E-5</c:v>
                </c:pt>
                <c:pt idx="74">
                  <c:v>1.143797537496108E-5</c:v>
                </c:pt>
                <c:pt idx="75">
                  <c:v>1.1574379854575049E-5</c:v>
                </c:pt>
                <c:pt idx="76">
                  <c:v>1.1710070371919388E-5</c:v>
                </c:pt>
                <c:pt idx="77">
                  <c:v>1.1845038556963836E-5</c:v>
                </c:pt>
                <c:pt idx="78">
                  <c:v>1.1979276084234974E-5</c:v>
                </c:pt>
                <c:pt idx="79">
                  <c:v>1.2112774673329806E-5</c:v>
                </c:pt>
                <c:pt idx="80">
                  <c:v>1.2245526089426528E-5</c:v>
                </c:pt>
                <c:pt idx="81">
                  <c:v>1.2377522143792472E-5</c:v>
                </c:pt>
                <c:pt idx="82">
                  <c:v>1.2508754694289255E-5</c:v>
                </c:pt>
                <c:pt idx="83">
                  <c:v>1.2639215645874999E-5</c:v>
                </c:pt>
                <c:pt idx="84">
                  <c:v>1.2768896951103679E-5</c:v>
                </c:pt>
                <c:pt idx="85">
                  <c:v>1.2897790610621545E-5</c:v>
                </c:pt>
                <c:pt idx="86">
                  <c:v>1.3025888673660526E-5</c:v>
                </c:pt>
                <c:pt idx="87">
                  <c:v>1.3153183238528706E-5</c:v>
                </c:pt>
                <c:pt idx="88">
                  <c:v>1.3279666453097706E-5</c:v>
                </c:pt>
                <c:pt idx="89">
                  <c:v>1.3405330515287063E-5</c:v>
                </c:pt>
                <c:pt idx="90">
                  <c:v>1.3530167673545496E-5</c:v>
                </c:pt>
                <c:pt idx="91">
                  <c:v>1.3654170227329042E-5</c:v>
                </c:pt>
                <c:pt idx="92">
                  <c:v>1.3777330527576084E-5</c:v>
                </c:pt>
                <c:pt idx="93">
                  <c:v>1.3899640977179164E-5</c:v>
                </c:pt>
                <c:pt idx="94">
                  <c:v>1.4021094031453612E-5</c:v>
                </c:pt>
                <c:pt idx="95">
                  <c:v>1.4141682198602956E-5</c:v>
                </c:pt>
                <c:pt idx="96">
                  <c:v>1.4261398040181017E-5</c:v>
                </c:pt>
                <c:pt idx="97">
                  <c:v>1.4380234171550777E-5</c:v>
                </c:pt>
                <c:pt idx="98">
                  <c:v>1.4498183262339886E-5</c:v>
                </c:pt>
                <c:pt idx="99">
                  <c:v>1.4615238036892829E-5</c:v>
                </c:pt>
                <c:pt idx="100">
                  <c:v>1.4731391274719744E-5</c:v>
                </c:pt>
                <c:pt idx="101">
                  <c:v>1.4846635810941783E-5</c:v>
                </c:pt>
                <c:pt idx="102">
                  <c:v>1.4960964536733104E-5</c:v>
                </c:pt>
                <c:pt idx="103">
                  <c:v>1.5074370399759365E-5</c:v>
                </c:pt>
                <c:pt idx="104">
                  <c:v>1.5186846404612742E-5</c:v>
                </c:pt>
                <c:pt idx="105">
                  <c:v>1.5298385613243453E-5</c:v>
                </c:pt>
                <c:pt idx="106">
                  <c:v>1.5408981145387705E-5</c:v>
                </c:pt>
                <c:pt idx="107">
                  <c:v>1.5518626178992128E-5</c:v>
                </c:pt>
                <c:pt idx="108">
                  <c:v>1.5627313950634578E-5</c:v>
                </c:pt>
                <c:pt idx="109">
                  <c:v>1.5735037755941329E-5</c:v>
                </c:pt>
                <c:pt idx="110">
                  <c:v>1.5841790950000648E-5</c:v>
                </c:pt>
                <c:pt idx="111">
                  <c:v>1.5947566947772673E-5</c:v>
                </c:pt>
                <c:pt idx="112">
                  <c:v>1.605235922449561E-5</c:v>
                </c:pt>
                <c:pt idx="113">
                  <c:v>1.6156161316088223E-5</c:v>
                </c:pt>
                <c:pt idx="114">
                  <c:v>1.6258966819548536E-5</c:v>
                </c:pt>
                <c:pt idx="115">
                  <c:v>1.6360769393348856E-5</c:v>
                </c:pt>
                <c:pt idx="116">
                  <c:v>1.6461562757826884E-5</c:v>
                </c:pt>
                <c:pt idx="117">
                  <c:v>1.6561340695573129E-5</c:v>
                </c:pt>
                <c:pt idx="118">
                  <c:v>1.666009705181439E-5</c:v>
                </c:pt>
                <c:pt idx="119">
                  <c:v>1.675782573479343E-5</c:v>
                </c:pt>
                <c:pt idx="120">
                  <c:v>1.6854520716144741E-5</c:v>
                </c:pt>
                <c:pt idx="121">
                  <c:v>1.6950176031266402E-5</c:v>
                </c:pt>
                <c:pt idx="122">
                  <c:v>1.7044785779687992E-5</c:v>
                </c:pt>
                <c:pt idx="123">
                  <c:v>1.7138344125434584E-5</c:v>
                </c:pt>
                <c:pt idx="124">
                  <c:v>1.7230845297386709E-5</c:v>
                </c:pt>
                <c:pt idx="125">
                  <c:v>1.732228358963636E-5</c:v>
                </c:pt>
                <c:pt idx="126">
                  <c:v>1.7412653361838968E-5</c:v>
                </c:pt>
                <c:pt idx="127">
                  <c:v>1.7501949039561294E-5</c:v>
                </c:pt>
                <c:pt idx="128">
                  <c:v>1.7590165114625317E-5</c:v>
                </c:pt>
                <c:pt idx="129">
                  <c:v>1.7677296145447998E-5</c:v>
                </c:pt>
                <c:pt idx="130">
                  <c:v>1.7763336757376924E-5</c:v>
                </c:pt>
                <c:pt idx="131">
                  <c:v>1.7848281643021872E-5</c:v>
                </c:pt>
                <c:pt idx="132">
                  <c:v>1.7932125562582162E-5</c:v>
                </c:pt>
                <c:pt idx="133">
                  <c:v>1.8014863344169901E-5</c:v>
                </c:pt>
                <c:pt idx="134">
                  <c:v>1.8096489884128987E-5</c:v>
                </c:pt>
                <c:pt idx="135">
                  <c:v>1.8177000147349942E-5</c:v>
                </c:pt>
                <c:pt idx="136">
                  <c:v>1.8256389167580495E-5</c:v>
                </c:pt>
                <c:pt idx="137">
                  <c:v>1.8334652047731917E-5</c:v>
                </c:pt>
                <c:pt idx="138">
                  <c:v>1.8411783960181115E-5</c:v>
                </c:pt>
                <c:pt idx="139">
                  <c:v>1.8487780147068408E-5</c:v>
                </c:pt>
                <c:pt idx="140">
                  <c:v>1.8562635920590999E-5</c:v>
                </c:pt>
                <c:pt idx="141">
                  <c:v>1.8636346663292191E-5</c:v>
                </c:pt>
                <c:pt idx="142">
                  <c:v>1.8708907828346163E-5</c:v>
                </c:pt>
                <c:pt idx="143">
                  <c:v>1.8780314939838453E-5</c:v>
                </c:pt>
                <c:pt idx="144">
                  <c:v>1.8850563593042075E-5</c:v>
                </c:pt>
                <c:pt idx="145">
                  <c:v>1.8919649454689199E-5</c:v>
                </c:pt>
                <c:pt idx="146">
                  <c:v>1.8987568263238446E-5</c:v>
                </c:pt>
                <c:pt idx="147">
                  <c:v>1.9054315829137786E-5</c:v>
                </c:pt>
                <c:pt idx="148">
                  <c:v>1.9119888035082943E-5</c:v>
                </c:pt>
                <c:pt idx="149">
                  <c:v>1.9184280836271384E-5</c:v>
                </c:pt>
                <c:pt idx="150">
                  <c:v>1.9247490260651812E-5</c:v>
                </c:pt>
                <c:pt idx="151">
                  <c:v>1.9309512409169187E-5</c:v>
                </c:pt>
                <c:pt idx="152">
                  <c:v>1.937034345600524E-5</c:v>
                </c:pt>
                <c:pt idx="153">
                  <c:v>1.9429979648814462E-5</c:v>
                </c:pt>
                <c:pt idx="154">
                  <c:v>1.9488417308955574E-5</c:v>
                </c:pt>
                <c:pt idx="155">
                  <c:v>1.9545652831718422E-5</c:v>
                </c:pt>
                <c:pt idx="156">
                  <c:v>1.960168268654637E-5</c:v>
                </c:pt>
                <c:pt idx="157">
                  <c:v>1.9656503417254036E-5</c:v>
                </c:pt>
                <c:pt idx="158">
                  <c:v>1.9710111642240529E-5</c:v>
                </c:pt>
                <c:pt idx="159">
                  <c:v>1.9762504054698017E-5</c:v>
                </c:pt>
                <c:pt idx="160">
                  <c:v>1.9813677422815703E-5</c:v>
                </c:pt>
                <c:pt idx="161">
                  <c:v>1.9863628589979197E-5</c:v>
                </c:pt>
                <c:pt idx="162">
                  <c:v>1.9912354474965214E-5</c:v>
                </c:pt>
                <c:pt idx="163">
                  <c:v>1.9959852072131653E-5</c:v>
                </c:pt>
                <c:pt idx="164">
                  <c:v>2.0006118451602986E-5</c:v>
                </c:pt>
                <c:pt idx="165">
                  <c:v>2.0051150759450989E-5</c:v>
                </c:pt>
                <c:pt idx="166">
                  <c:v>2.0094946217870798E-5</c:v>
                </c:pt>
                <c:pt idx="167">
                  <c:v>2.013750212535224E-5</c:v>
                </c:pt>
                <c:pt idx="168">
                  <c:v>2.0178815856846483E-5</c:v>
                </c:pt>
                <c:pt idx="169">
                  <c:v>2.0218884863927972E-5</c:v>
                </c:pt>
                <c:pt idx="170">
                  <c:v>2.0257706674951601E-5</c:v>
                </c:pt>
                <c:pt idx="171">
                  <c:v>2.02952788952052E-5</c:v>
                </c:pt>
                <c:pt idx="172">
                  <c:v>2.0331599207057242E-5</c:v>
                </c:pt>
                <c:pt idx="173">
                  <c:v>2.0366665370099808E-5</c:v>
                </c:pt>
                <c:pt idx="174">
                  <c:v>2.0400475221286792E-5</c:v>
                </c:pt>
                <c:pt idx="175">
                  <c:v>2.0433026675067302E-5</c:v>
                </c:pt>
                <c:pt idx="176">
                  <c:v>2.046431772351435E-5</c:v>
                </c:pt>
                <c:pt idx="177">
                  <c:v>2.0494346436448668E-5</c:v>
                </c:pt>
                <c:pt idx="178">
                  <c:v>2.0523110961557793E-5</c:v>
                </c:pt>
                <c:pt idx="179">
                  <c:v>2.0550609524510327E-5</c:v>
                </c:pt>
                <c:pt idx="180">
                  <c:v>2.0576840429065372E-5</c:v>
                </c:pt>
                <c:pt idx="181">
                  <c:v>2.0601802057177182E-5</c:v>
                </c:pt>
                <c:pt idx="182">
                  <c:v>2.0625492869094953E-5</c:v>
                </c:pt>
                <c:pt idx="183">
                  <c:v>2.0647911403457811E-5</c:v>
                </c:pt>
                <c:pt idx="184">
                  <c:v>2.0669056277384958E-5</c:v>
                </c:pt>
                <c:pt idx="185">
                  <c:v>2.0688926186560967E-5</c:v>
                </c:pt>
                <c:pt idx="186">
                  <c:v>2.0707519905316247E-5</c:v>
                </c:pt>
                <c:pt idx="187">
                  <c:v>2.0724836286702638E-5</c:v>
                </c:pt>
                <c:pt idx="188">
                  <c:v>2.074087426256417E-5</c:v>
                </c:pt>
                <c:pt idx="189">
                  <c:v>2.0755632843602944E-5</c:v>
                </c:pt>
                <c:pt idx="190">
                  <c:v>2.0769111119440168E-5</c:v>
                </c:pt>
                <c:pt idx="191">
                  <c:v>2.0781308258672297E-5</c:v>
                </c:pt>
                <c:pt idx="192">
                  <c:v>2.0792223508922328E-5</c:v>
                </c:pt>
                <c:pt idx="193">
                  <c:v>2.080185619688621E-5</c:v>
                </c:pt>
                <c:pt idx="194">
                  <c:v>2.0810205728374378E-5</c:v>
                </c:pt>
                <c:pt idx="195">
                  <c:v>2.0817271588348396E-5</c:v>
                </c:pt>
                <c:pt idx="196">
                  <c:v>2.0823053340952746E-5</c:v>
                </c:pt>
                <c:pt idx="197">
                  <c:v>2.082755062954168E-5</c:v>
                </c:pt>
                <c:pt idx="198">
                  <c:v>2.0830763176701264E-5</c:v>
                </c:pt>
                <c:pt idx="199">
                  <c:v>2.0832690784266455E-5</c:v>
                </c:pt>
                <c:pt idx="200">
                  <c:v>2.0833333333333336E-5</c:v>
                </c:pt>
                <c:pt idx="201">
                  <c:v>2.0833333333333336E-5</c:v>
                </c:pt>
                <c:pt idx="202">
                  <c:v>2.0832690784266455E-5</c:v>
                </c:pt>
                <c:pt idx="203">
                  <c:v>2.0830763176701264E-5</c:v>
                </c:pt>
                <c:pt idx="204">
                  <c:v>2.082755062954168E-5</c:v>
                </c:pt>
                <c:pt idx="205">
                  <c:v>2.0823053340952746E-5</c:v>
                </c:pt>
                <c:pt idx="206">
                  <c:v>2.0817271588348396E-5</c:v>
                </c:pt>
                <c:pt idx="207">
                  <c:v>2.0810205728374378E-5</c:v>
                </c:pt>
                <c:pt idx="208">
                  <c:v>2.080185619688621E-5</c:v>
                </c:pt>
                <c:pt idx="209">
                  <c:v>2.0792223508922328E-5</c:v>
                </c:pt>
                <c:pt idx="210">
                  <c:v>2.0781308258672297E-5</c:v>
                </c:pt>
                <c:pt idx="211">
                  <c:v>2.0769111119440168E-5</c:v>
                </c:pt>
                <c:pt idx="212">
                  <c:v>2.0755632843602944E-5</c:v>
                </c:pt>
                <c:pt idx="213">
                  <c:v>2.074087426256417E-5</c:v>
                </c:pt>
                <c:pt idx="214">
                  <c:v>2.0724836286702638E-5</c:v>
                </c:pt>
                <c:pt idx="215">
                  <c:v>2.0707519905316247E-5</c:v>
                </c:pt>
                <c:pt idx="216">
                  <c:v>2.0688926186560967E-5</c:v>
                </c:pt>
                <c:pt idx="217">
                  <c:v>2.0669056277384958E-5</c:v>
                </c:pt>
                <c:pt idx="218">
                  <c:v>2.0647911403457811E-5</c:v>
                </c:pt>
                <c:pt idx="219">
                  <c:v>2.0625492869094953E-5</c:v>
                </c:pt>
                <c:pt idx="220">
                  <c:v>2.0601802057177182E-5</c:v>
                </c:pt>
                <c:pt idx="221">
                  <c:v>2.0576840429065372E-5</c:v>
                </c:pt>
                <c:pt idx="222">
                  <c:v>2.0550609524510327E-5</c:v>
                </c:pt>
                <c:pt idx="223">
                  <c:v>2.0523110961557793E-5</c:v>
                </c:pt>
                <c:pt idx="224">
                  <c:v>2.0494346436448668E-5</c:v>
                </c:pt>
                <c:pt idx="225">
                  <c:v>2.046431772351435E-5</c:v>
                </c:pt>
                <c:pt idx="226">
                  <c:v>2.0433026675067302E-5</c:v>
                </c:pt>
                <c:pt idx="227">
                  <c:v>2.0400475221286792E-5</c:v>
                </c:pt>
                <c:pt idx="228">
                  <c:v>2.0366665370099808E-5</c:v>
                </c:pt>
                <c:pt idx="229">
                  <c:v>2.0331599207057242E-5</c:v>
                </c:pt>
                <c:pt idx="230">
                  <c:v>2.02952788952052E-5</c:v>
                </c:pt>
                <c:pt idx="231">
                  <c:v>2.0257706674951601E-5</c:v>
                </c:pt>
                <c:pt idx="232">
                  <c:v>2.0218884863927972E-5</c:v>
                </c:pt>
                <c:pt idx="233">
                  <c:v>2.0178815856846483E-5</c:v>
                </c:pt>
                <c:pt idx="234">
                  <c:v>2.013750212535224E-5</c:v>
                </c:pt>
                <c:pt idx="235">
                  <c:v>2.0094946217870798E-5</c:v>
                </c:pt>
                <c:pt idx="236">
                  <c:v>2.0051150759450989E-5</c:v>
                </c:pt>
                <c:pt idx="237">
                  <c:v>2.0006118451602986E-5</c:v>
                </c:pt>
                <c:pt idx="238">
                  <c:v>1.9959852072131653E-5</c:v>
                </c:pt>
                <c:pt idx="239">
                  <c:v>1.9912354474965214E-5</c:v>
                </c:pt>
                <c:pt idx="240">
                  <c:v>1.9863628589979197E-5</c:v>
                </c:pt>
                <c:pt idx="241">
                  <c:v>1.9813677422815703E-5</c:v>
                </c:pt>
                <c:pt idx="242">
                  <c:v>1.9762504054698017E-5</c:v>
                </c:pt>
                <c:pt idx="243">
                  <c:v>1.9710111642240529E-5</c:v>
                </c:pt>
                <c:pt idx="244">
                  <c:v>1.9656503417254036E-5</c:v>
                </c:pt>
                <c:pt idx="245">
                  <c:v>1.960168268654637E-5</c:v>
                </c:pt>
                <c:pt idx="246">
                  <c:v>1.9545652831718422E-5</c:v>
                </c:pt>
                <c:pt idx="247">
                  <c:v>1.9488417308955574E-5</c:v>
                </c:pt>
                <c:pt idx="248">
                  <c:v>1.9429979648814462E-5</c:v>
                </c:pt>
                <c:pt idx="249">
                  <c:v>1.937034345600524E-5</c:v>
                </c:pt>
                <c:pt idx="250">
                  <c:v>1.9309512409169187E-5</c:v>
                </c:pt>
                <c:pt idx="251">
                  <c:v>1.9247490260651812E-5</c:v>
                </c:pt>
                <c:pt idx="252">
                  <c:v>1.9184280836271384E-5</c:v>
                </c:pt>
                <c:pt idx="253">
                  <c:v>1.9119888035082943E-5</c:v>
                </c:pt>
                <c:pt idx="254">
                  <c:v>1.9054315829137786E-5</c:v>
                </c:pt>
                <c:pt idx="255">
                  <c:v>1.8987568263238446E-5</c:v>
                </c:pt>
                <c:pt idx="256">
                  <c:v>1.8919649454689199E-5</c:v>
                </c:pt>
                <c:pt idx="257">
                  <c:v>1.8850563593042075E-5</c:v>
                </c:pt>
                <c:pt idx="258">
                  <c:v>1.8780314939838453E-5</c:v>
                </c:pt>
                <c:pt idx="259">
                  <c:v>1.8708907828346163E-5</c:v>
                </c:pt>
                <c:pt idx="260">
                  <c:v>1.8636346663292191E-5</c:v>
                </c:pt>
                <c:pt idx="261">
                  <c:v>1.8562635920590999E-5</c:v>
                </c:pt>
                <c:pt idx="262">
                  <c:v>1.8487780147068408E-5</c:v>
                </c:pt>
                <c:pt idx="263">
                  <c:v>1.8411783960181115E-5</c:v>
                </c:pt>
                <c:pt idx="264">
                  <c:v>1.8334652047731917E-5</c:v>
                </c:pt>
                <c:pt idx="265">
                  <c:v>1.8256389167580495E-5</c:v>
                </c:pt>
                <c:pt idx="266">
                  <c:v>1.8177000147349942E-5</c:v>
                </c:pt>
                <c:pt idx="267">
                  <c:v>1.8096489884128987E-5</c:v>
                </c:pt>
                <c:pt idx="268">
                  <c:v>1.8014863344169901E-5</c:v>
                </c:pt>
                <c:pt idx="269">
                  <c:v>1.7932125562582162E-5</c:v>
                </c:pt>
                <c:pt idx="270">
                  <c:v>1.7848281643021872E-5</c:v>
                </c:pt>
                <c:pt idx="271">
                  <c:v>1.7763336757376924E-5</c:v>
                </c:pt>
                <c:pt idx="272">
                  <c:v>1.7677296145447998E-5</c:v>
                </c:pt>
                <c:pt idx="273">
                  <c:v>1.7590165114625317E-5</c:v>
                </c:pt>
                <c:pt idx="274">
                  <c:v>1.7501949039561294E-5</c:v>
                </c:pt>
                <c:pt idx="275">
                  <c:v>1.7412653361838968E-5</c:v>
                </c:pt>
                <c:pt idx="276">
                  <c:v>1.732228358963636E-5</c:v>
                </c:pt>
                <c:pt idx="277">
                  <c:v>1.7230845297386709E-5</c:v>
                </c:pt>
                <c:pt idx="278">
                  <c:v>1.7138344125434584E-5</c:v>
                </c:pt>
                <c:pt idx="279">
                  <c:v>1.7044785779687992E-5</c:v>
                </c:pt>
                <c:pt idx="280">
                  <c:v>1.6950176031266402E-5</c:v>
                </c:pt>
                <c:pt idx="281">
                  <c:v>1.6854520716144741E-5</c:v>
                </c:pt>
                <c:pt idx="282">
                  <c:v>1.675782573479343E-5</c:v>
                </c:pt>
                <c:pt idx="283">
                  <c:v>1.666009705181439E-5</c:v>
                </c:pt>
                <c:pt idx="284">
                  <c:v>1.6561340695573129E-5</c:v>
                </c:pt>
                <c:pt idx="285">
                  <c:v>1.6461562757826884E-5</c:v>
                </c:pt>
                <c:pt idx="286">
                  <c:v>1.6360769393348856E-5</c:v>
                </c:pt>
                <c:pt idx="287">
                  <c:v>1.6258966819548536E-5</c:v>
                </c:pt>
                <c:pt idx="288">
                  <c:v>1.6156161316088223E-5</c:v>
                </c:pt>
                <c:pt idx="289">
                  <c:v>1.605235922449561E-5</c:v>
                </c:pt>
                <c:pt idx="290">
                  <c:v>1.5947566947772673E-5</c:v>
                </c:pt>
                <c:pt idx="291">
                  <c:v>1.5841790950000648E-5</c:v>
                </c:pt>
                <c:pt idx="292">
                  <c:v>1.5735037755941329E-5</c:v>
                </c:pt>
                <c:pt idx="293">
                  <c:v>1.5627313950634578E-5</c:v>
                </c:pt>
                <c:pt idx="294">
                  <c:v>1.5518626178992128E-5</c:v>
                </c:pt>
                <c:pt idx="295">
                  <c:v>1.5408981145387705E-5</c:v>
                </c:pt>
                <c:pt idx="296">
                  <c:v>1.5298385613243453E-5</c:v>
                </c:pt>
                <c:pt idx="297">
                  <c:v>1.5186846404612742E-5</c:v>
                </c:pt>
                <c:pt idx="298">
                  <c:v>1.5074370399759365E-5</c:v>
                </c:pt>
                <c:pt idx="299">
                  <c:v>1.4960964536733104E-5</c:v>
                </c:pt>
                <c:pt idx="300">
                  <c:v>1.4846635810941783E-5</c:v>
                </c:pt>
                <c:pt idx="301">
                  <c:v>1.4731391274719744E-5</c:v>
                </c:pt>
                <c:pt idx="302">
                  <c:v>1.4615238036892829E-5</c:v>
                </c:pt>
                <c:pt idx="303">
                  <c:v>1.4498183262339886E-5</c:v>
                </c:pt>
                <c:pt idx="304">
                  <c:v>1.4380234171550777E-5</c:v>
                </c:pt>
                <c:pt idx="305">
                  <c:v>1.4261398040181017E-5</c:v>
                </c:pt>
                <c:pt idx="306">
                  <c:v>1.4141682198602956E-5</c:v>
                </c:pt>
                <c:pt idx="307">
                  <c:v>1.4021094031453612E-5</c:v>
                </c:pt>
                <c:pt idx="308">
                  <c:v>1.3899640977179164E-5</c:v>
                </c:pt>
                <c:pt idx="309">
                  <c:v>1.3777330527576084E-5</c:v>
                </c:pt>
                <c:pt idx="310">
                  <c:v>1.3654170227329042E-5</c:v>
                </c:pt>
                <c:pt idx="311">
                  <c:v>1.3530167673545496E-5</c:v>
                </c:pt>
                <c:pt idx="312">
                  <c:v>1.3405330515287063E-5</c:v>
                </c:pt>
                <c:pt idx="313">
                  <c:v>1.3279666453097706E-5</c:v>
                </c:pt>
                <c:pt idx="314">
                  <c:v>1.3153183238528706E-5</c:v>
                </c:pt>
                <c:pt idx="315">
                  <c:v>1.3025888673660526E-5</c:v>
                </c:pt>
                <c:pt idx="316">
                  <c:v>1.2897790610621545E-5</c:v>
                </c:pt>
                <c:pt idx="317">
                  <c:v>1.2768896951103679E-5</c:v>
                </c:pt>
                <c:pt idx="318">
                  <c:v>1.2639215645874999E-5</c:v>
                </c:pt>
                <c:pt idx="319">
                  <c:v>1.2508754694289255E-5</c:v>
                </c:pt>
                <c:pt idx="320">
                  <c:v>1.2377522143792472E-5</c:v>
                </c:pt>
                <c:pt idx="321">
                  <c:v>1.2245526089426528E-5</c:v>
                </c:pt>
                <c:pt idx="322">
                  <c:v>1.2112774673329806E-5</c:v>
                </c:pt>
                <c:pt idx="323">
                  <c:v>1.1979276084234974E-5</c:v>
                </c:pt>
                <c:pt idx="324">
                  <c:v>1.1845038556963836E-5</c:v>
                </c:pt>
                <c:pt idx="325">
                  <c:v>1.1710070371919388E-5</c:v>
                </c:pt>
                <c:pt idx="326">
                  <c:v>1.1574379854575049E-5</c:v>
                </c:pt>
                <c:pt idx="327">
                  <c:v>1.143797537496108E-5</c:v>
                </c:pt>
                <c:pt idx="328">
                  <c:v>1.130086534714831E-5</c:v>
                </c:pt>
                <c:pt idx="329">
                  <c:v>1.1163058228729101E-5</c:v>
                </c:pt>
                <c:pt idx="330">
                  <c:v>1.1024562520295643E-5</c:v>
                </c:pt>
                <c:pt idx="331">
                  <c:v>1.0885386764915604E-5</c:v>
                </c:pt>
                <c:pt idx="332">
                  <c:v>1.0745539547605158E-5</c:v>
                </c:pt>
                <c:pt idx="333">
                  <c:v>1.0605029494799404E-5</c:v>
                </c:pt>
                <c:pt idx="334">
                  <c:v>1.0463865273820264E-5</c:v>
                </c:pt>
                <c:pt idx="335">
                  <c:v>1.0322055592341827E-5</c:v>
                </c:pt>
                <c:pt idx="336">
                  <c:v>1.0179609197853232E-5</c:v>
                </c:pt>
                <c:pt idx="337">
                  <c:v>1.0036534877119071E-5</c:v>
                </c:pt>
                <c:pt idx="338">
                  <c:v>9.8928414556373894E-6</c:v>
                </c:pt>
                <c:pt idx="339">
                  <c:v>9.7485377970952807E-6</c:v>
                </c:pt>
                <c:pt idx="340">
                  <c:v>9.6036328028221353E-6</c:v>
                </c:pt>
                <c:pt idx="341">
                  <c:v>9.4581354112405598E-6</c:v>
                </c:pt>
                <c:pt idx="342">
                  <c:v>9.3120545973150265E-6</c:v>
                </c:pt>
                <c:pt idx="343">
                  <c:v>9.165399371998235E-6</c:v>
                </c:pt>
                <c:pt idx="344">
                  <c:v>9.0181787816752914E-6</c:v>
                </c:pt>
                <c:pt idx="345">
                  <c:v>8.8704019076056828E-6</c:v>
                </c:pt>
                <c:pt idx="346">
                  <c:v>8.722077865363087E-6</c:v>
                </c:pt>
                <c:pt idx="347">
                  <c:v>8.5732158042731034E-6</c:v>
                </c:pt>
                <c:pt idx="348">
                  <c:v>8.4238249068488567E-6</c:v>
                </c:pt>
                <c:pt idx="349">
                  <c:v>8.2739143882245973E-6</c:v>
                </c:pt>
                <c:pt idx="350">
                  <c:v>8.1234934955872581E-6</c:v>
                </c:pt>
                <c:pt idx="351">
                  <c:v>7.9725715076060383E-6</c:v>
                </c:pt>
                <c:pt idx="352">
                  <c:v>7.8211577338600667E-6</c:v>
                </c:pt>
                <c:pt idx="353">
                  <c:v>7.6692615142641256E-6</c:v>
                </c:pt>
                <c:pt idx="354">
                  <c:v>7.5168922184925381E-6</c:v>
                </c:pt>
                <c:pt idx="355">
                  <c:v>7.3640592454011927E-6</c:v>
                </c:pt>
                <c:pt idx="356">
                  <c:v>7.2107720224477721E-6</c:v>
                </c:pt>
                <c:pt idx="357">
                  <c:v>7.0570400051102402E-6</c:v>
                </c:pt>
                <c:pt idx="358">
                  <c:v>6.9028726763035639E-6</c:v>
                </c:pt>
                <c:pt idx="359">
                  <c:v>6.7482795457947804E-6</c:v>
                </c:pt>
                <c:pt idx="360">
                  <c:v>6.5932701496163783E-6</c:v>
                </c:pt>
                <c:pt idx="361">
                  <c:v>6.4378540494780725E-6</c:v>
                </c:pt>
                <c:pt idx="362">
                  <c:v>6.2820408321769961E-6</c:v>
                </c:pt>
                <c:pt idx="363">
                  <c:v>6.1258401090063345E-6</c:v>
                </c:pt>
                <c:pt idx="364">
                  <c:v>5.9692615151624652E-6</c:v>
                </c:pt>
                <c:pt idx="365">
                  <c:v>5.8123147091506119E-6</c:v>
                </c:pt>
                <c:pt idx="366">
                  <c:v>5.655009372189049E-6</c:v>
                </c:pt>
                <c:pt idx="367">
                  <c:v>5.4973552076119363E-6</c:v>
                </c:pt>
                <c:pt idx="368">
                  <c:v>5.3393619402707647E-6</c:v>
                </c:pt>
                <c:pt idx="369">
                  <c:v>5.1810393159344752E-6</c:v>
                </c:pt>
                <c:pt idx="370">
                  <c:v>5.0223971006883071E-6</c:v>
                </c:pt>
                <c:pt idx="371">
                  <c:v>4.8634450803313635E-6</c:v>
                </c:pt>
                <c:pt idx="372">
                  <c:v>4.7041930597729948E-6</c:v>
                </c:pt>
                <c:pt idx="373">
                  <c:v>4.5446508624279707E-6</c:v>
                </c:pt>
                <c:pt idx="374">
                  <c:v>4.3848283296105359E-6</c:v>
                </c:pt>
                <c:pt idx="375">
                  <c:v>4.2247353199273438E-6</c:v>
                </c:pt>
                <c:pt idx="376">
                  <c:v>4.0643817086693395E-6</c:v>
                </c:pt>
                <c:pt idx="377">
                  <c:v>3.9037773872025968E-6</c:v>
                </c:pt>
                <c:pt idx="378">
                  <c:v>3.742932262358179E-6</c:v>
                </c:pt>
                <c:pt idx="379">
                  <c:v>3.5818562558210335E-6</c:v>
                </c:pt>
                <c:pt idx="380">
                  <c:v>3.4205593035179786E-6</c:v>
                </c:pt>
                <c:pt idx="381">
                  <c:v>3.2590513550048108E-6</c:v>
                </c:pt>
                <c:pt idx="382">
                  <c:v>3.0973423728525627E-6</c:v>
                </c:pt>
                <c:pt idx="383">
                  <c:v>2.935442332032973E-6</c:v>
                </c:pt>
                <c:pt idx="384">
                  <c:v>2.7733612193031747E-6</c:v>
                </c:pt>
                <c:pt idx="385">
                  <c:v>2.6111090325896726E-6</c:v>
                </c:pt>
                <c:pt idx="386">
                  <c:v>2.4486957803716182E-6</c:v>
                </c:pt>
                <c:pt idx="387">
                  <c:v>2.2861314810634438E-6</c:v>
                </c:pt>
                <c:pt idx="388">
                  <c:v>2.1234261623968761E-6</c:v>
                </c:pt>
                <c:pt idx="389">
                  <c:v>1.960589860802382E-6</c:v>
                </c:pt>
                <c:pt idx="390">
                  <c:v>1.7976326207900709E-6</c:v>
                </c:pt>
                <c:pt idx="391">
                  <c:v>1.6345644943301035E-6</c:v>
                </c:pt>
                <c:pt idx="392">
                  <c:v>1.4713955402326396E-6</c:v>
                </c:pt>
                <c:pt idx="393">
                  <c:v>1.3081358235273621E-6</c:v>
                </c:pt>
                <c:pt idx="394">
                  <c:v>1.14479541484262E-6</c:v>
                </c:pt>
                <c:pt idx="395">
                  <c:v>9.8138438978422233E-7</c:v>
                </c:pt>
                <c:pt idx="396">
                  <c:v>8.1791282831392966E-7</c:v>
                </c:pt>
                <c:pt idx="397">
                  <c:v>6.5439081412767281E-7</c:v>
                </c:pt>
                <c:pt idx="398">
                  <c:v>4.9082843403354488E-7</c:v>
                </c:pt>
                <c:pt idx="399">
                  <c:v>3.2723577732959745E-7</c:v>
                </c:pt>
                <c:pt idx="400">
                  <c:v>1.6362293518148614E-7</c:v>
                </c:pt>
                <c:pt idx="401">
                  <c:v>0</c:v>
                </c:pt>
              </c:numCache>
            </c:numRef>
          </c:yVal>
          <c:smooth val="0"/>
          <c:extLst>
            <c:ext xmlns:c16="http://schemas.microsoft.com/office/drawing/2014/chart" uri="{C3380CC4-5D6E-409C-BE32-E72D297353CC}">
              <c16:uniqueId val="{00000000-9260-474C-95B7-8AE49F83E011}"/>
            </c:ext>
          </c:extLst>
        </c:ser>
        <c:ser>
          <c:idx val="1"/>
          <c:order val="1"/>
          <c:tx>
            <c:v>PIC Tpwmon</c:v>
          </c:tx>
          <c:marker>
            <c:symbol val="none"/>
          </c:marker>
          <c:xVal>
            <c:numRef>
              <c:f>pwmtable!$L$5:$L$406</c:f>
              <c:numCache>
                <c:formatCode>0.00000E+00</c:formatCode>
                <c:ptCount val="402"/>
                <c:pt idx="0">
                  <c:v>0</c:v>
                </c:pt>
                <c:pt idx="1">
                  <c:v>2.0833333333333336E-5</c:v>
                </c:pt>
                <c:pt idx="2">
                  <c:v>4.1666666666666672E-5</c:v>
                </c:pt>
                <c:pt idx="3">
                  <c:v>6.2500000000000001E-5</c:v>
                </c:pt>
                <c:pt idx="4">
                  <c:v>8.3333333333333344E-5</c:v>
                </c:pt>
                <c:pt idx="5">
                  <c:v>1.0416666666666669E-4</c:v>
                </c:pt>
                <c:pt idx="6">
                  <c:v>1.25E-4</c:v>
                </c:pt>
                <c:pt idx="7">
                  <c:v>1.4583333333333335E-4</c:v>
                </c:pt>
                <c:pt idx="8">
                  <c:v>1.6666666666666669E-4</c:v>
                </c:pt>
                <c:pt idx="9">
                  <c:v>1.8750000000000003E-4</c:v>
                </c:pt>
                <c:pt idx="10">
                  <c:v>2.0833333333333337E-4</c:v>
                </c:pt>
                <c:pt idx="11">
                  <c:v>2.2916666666666669E-4</c:v>
                </c:pt>
                <c:pt idx="12">
                  <c:v>2.5000000000000001E-4</c:v>
                </c:pt>
                <c:pt idx="13">
                  <c:v>2.7083333333333338E-4</c:v>
                </c:pt>
                <c:pt idx="14">
                  <c:v>2.9166666666666669E-4</c:v>
                </c:pt>
                <c:pt idx="15">
                  <c:v>3.1250000000000006E-4</c:v>
                </c:pt>
                <c:pt idx="16">
                  <c:v>3.3333333333333338E-4</c:v>
                </c:pt>
                <c:pt idx="17">
                  <c:v>3.5416666666666669E-4</c:v>
                </c:pt>
                <c:pt idx="18">
                  <c:v>3.7500000000000006E-4</c:v>
                </c:pt>
                <c:pt idx="19">
                  <c:v>3.9583333333333338E-4</c:v>
                </c:pt>
                <c:pt idx="20">
                  <c:v>4.1666666666666675E-4</c:v>
                </c:pt>
                <c:pt idx="21">
                  <c:v>4.3750000000000006E-4</c:v>
                </c:pt>
                <c:pt idx="22">
                  <c:v>4.5833333333333338E-4</c:v>
                </c:pt>
                <c:pt idx="23">
                  <c:v>4.7916666666666675E-4</c:v>
                </c:pt>
                <c:pt idx="24">
                  <c:v>5.0000000000000001E-4</c:v>
                </c:pt>
                <c:pt idx="25">
                  <c:v>5.2083333333333343E-4</c:v>
                </c:pt>
                <c:pt idx="26">
                  <c:v>5.4166666666666675E-4</c:v>
                </c:pt>
                <c:pt idx="27">
                  <c:v>5.6250000000000007E-4</c:v>
                </c:pt>
                <c:pt idx="28">
                  <c:v>5.8333333333333338E-4</c:v>
                </c:pt>
                <c:pt idx="29">
                  <c:v>6.041666666666667E-4</c:v>
                </c:pt>
                <c:pt idx="30">
                  <c:v>6.2500000000000012E-4</c:v>
                </c:pt>
                <c:pt idx="31">
                  <c:v>6.4583333333333344E-4</c:v>
                </c:pt>
                <c:pt idx="32">
                  <c:v>6.6666666666666675E-4</c:v>
                </c:pt>
                <c:pt idx="33">
                  <c:v>6.8750000000000007E-4</c:v>
                </c:pt>
                <c:pt idx="34">
                  <c:v>7.0833333333333338E-4</c:v>
                </c:pt>
                <c:pt idx="35">
                  <c:v>7.2916666666666681E-4</c:v>
                </c:pt>
                <c:pt idx="36">
                  <c:v>7.5000000000000012E-4</c:v>
                </c:pt>
                <c:pt idx="37">
                  <c:v>7.7083333333333344E-4</c:v>
                </c:pt>
                <c:pt idx="38">
                  <c:v>7.9166666666666676E-4</c:v>
                </c:pt>
                <c:pt idx="39">
                  <c:v>8.1250000000000007E-4</c:v>
                </c:pt>
                <c:pt idx="40">
                  <c:v>8.333333333333335E-4</c:v>
                </c:pt>
                <c:pt idx="41">
                  <c:v>8.5416666666666681E-4</c:v>
                </c:pt>
                <c:pt idx="42">
                  <c:v>8.7500000000000013E-4</c:v>
                </c:pt>
                <c:pt idx="43">
                  <c:v>8.9583333333333344E-4</c:v>
                </c:pt>
                <c:pt idx="44">
                  <c:v>9.1666666666666676E-4</c:v>
                </c:pt>
                <c:pt idx="45">
                  <c:v>9.3750000000000007E-4</c:v>
                </c:pt>
                <c:pt idx="46">
                  <c:v>9.583333333333335E-4</c:v>
                </c:pt>
                <c:pt idx="47">
                  <c:v>9.7916666666666681E-4</c:v>
                </c:pt>
                <c:pt idx="48">
                  <c:v>1E-3</c:v>
                </c:pt>
                <c:pt idx="49">
                  <c:v>1.0208333333333334E-3</c:v>
                </c:pt>
                <c:pt idx="50">
                  <c:v>1.0416666666666669E-3</c:v>
                </c:pt>
                <c:pt idx="51">
                  <c:v>1.0625000000000001E-3</c:v>
                </c:pt>
                <c:pt idx="52">
                  <c:v>1.0833333333333335E-3</c:v>
                </c:pt>
                <c:pt idx="53">
                  <c:v>1.1041666666666667E-3</c:v>
                </c:pt>
                <c:pt idx="54">
                  <c:v>1.1250000000000001E-3</c:v>
                </c:pt>
                <c:pt idx="55">
                  <c:v>1.1458333333333336E-3</c:v>
                </c:pt>
                <c:pt idx="56">
                  <c:v>1.1666666666666668E-3</c:v>
                </c:pt>
                <c:pt idx="57">
                  <c:v>1.1875000000000002E-3</c:v>
                </c:pt>
                <c:pt idx="58">
                  <c:v>1.2083333333333334E-3</c:v>
                </c:pt>
                <c:pt idx="59">
                  <c:v>1.2291666666666668E-3</c:v>
                </c:pt>
                <c:pt idx="60">
                  <c:v>1.2500000000000002E-3</c:v>
                </c:pt>
                <c:pt idx="61">
                  <c:v>1.2708333333333335E-3</c:v>
                </c:pt>
                <c:pt idx="62">
                  <c:v>1.2916666666666669E-3</c:v>
                </c:pt>
                <c:pt idx="63">
                  <c:v>1.3125000000000001E-3</c:v>
                </c:pt>
                <c:pt idx="64">
                  <c:v>1.3333333333333335E-3</c:v>
                </c:pt>
                <c:pt idx="65">
                  <c:v>1.3541666666666669E-3</c:v>
                </c:pt>
                <c:pt idx="66">
                  <c:v>1.3750000000000001E-3</c:v>
                </c:pt>
                <c:pt idx="67">
                  <c:v>1.3958333333333336E-3</c:v>
                </c:pt>
                <c:pt idx="68">
                  <c:v>1.4166666666666668E-3</c:v>
                </c:pt>
                <c:pt idx="69">
                  <c:v>1.4375000000000002E-3</c:v>
                </c:pt>
                <c:pt idx="70">
                  <c:v>1.4583333333333336E-3</c:v>
                </c:pt>
                <c:pt idx="71">
                  <c:v>1.4791666666666668E-3</c:v>
                </c:pt>
                <c:pt idx="72">
                  <c:v>1.5000000000000002E-3</c:v>
                </c:pt>
                <c:pt idx="73">
                  <c:v>1.5208333333333335E-3</c:v>
                </c:pt>
                <c:pt idx="74">
                  <c:v>1.5416666666666669E-3</c:v>
                </c:pt>
                <c:pt idx="75">
                  <c:v>1.5625000000000003E-3</c:v>
                </c:pt>
                <c:pt idx="76">
                  <c:v>1.5833333333333335E-3</c:v>
                </c:pt>
                <c:pt idx="77">
                  <c:v>1.6041666666666669E-3</c:v>
                </c:pt>
                <c:pt idx="78">
                  <c:v>1.6250000000000001E-3</c:v>
                </c:pt>
                <c:pt idx="79">
                  <c:v>1.6458333333333336E-3</c:v>
                </c:pt>
                <c:pt idx="80">
                  <c:v>1.666666666666667E-3</c:v>
                </c:pt>
                <c:pt idx="81">
                  <c:v>1.6875000000000002E-3</c:v>
                </c:pt>
                <c:pt idx="82">
                  <c:v>1.7083333333333336E-3</c:v>
                </c:pt>
                <c:pt idx="83">
                  <c:v>1.7291666666666668E-3</c:v>
                </c:pt>
                <c:pt idx="84">
                  <c:v>1.7500000000000003E-3</c:v>
                </c:pt>
                <c:pt idx="85">
                  <c:v>1.7708333333333335E-3</c:v>
                </c:pt>
                <c:pt idx="86">
                  <c:v>1.7916666666666669E-3</c:v>
                </c:pt>
                <c:pt idx="87">
                  <c:v>1.8125000000000003E-3</c:v>
                </c:pt>
                <c:pt idx="88">
                  <c:v>1.8333333333333335E-3</c:v>
                </c:pt>
                <c:pt idx="89">
                  <c:v>1.8541666666666669E-3</c:v>
                </c:pt>
                <c:pt idx="90">
                  <c:v>1.8750000000000001E-3</c:v>
                </c:pt>
                <c:pt idx="91">
                  <c:v>1.8958333333333336E-3</c:v>
                </c:pt>
                <c:pt idx="92">
                  <c:v>1.916666666666667E-3</c:v>
                </c:pt>
                <c:pt idx="93">
                  <c:v>1.9375000000000002E-3</c:v>
                </c:pt>
                <c:pt idx="94">
                  <c:v>1.9583333333333336E-3</c:v>
                </c:pt>
                <c:pt idx="95">
                  <c:v>1.9791666666666668E-3</c:v>
                </c:pt>
                <c:pt idx="96">
                  <c:v>2E-3</c:v>
                </c:pt>
                <c:pt idx="97">
                  <c:v>2.0208333333333337E-3</c:v>
                </c:pt>
                <c:pt idx="98">
                  <c:v>2.0416666666666669E-3</c:v>
                </c:pt>
                <c:pt idx="99">
                  <c:v>2.0625000000000001E-3</c:v>
                </c:pt>
                <c:pt idx="100">
                  <c:v>2.0833333333333337E-3</c:v>
                </c:pt>
                <c:pt idx="101">
                  <c:v>2.1041666666666669E-3</c:v>
                </c:pt>
                <c:pt idx="102">
                  <c:v>2.1250000000000002E-3</c:v>
                </c:pt>
                <c:pt idx="103">
                  <c:v>2.1458333333333338E-3</c:v>
                </c:pt>
                <c:pt idx="104">
                  <c:v>2.166666666666667E-3</c:v>
                </c:pt>
                <c:pt idx="105">
                  <c:v>2.1875000000000002E-3</c:v>
                </c:pt>
                <c:pt idx="106">
                  <c:v>2.2083333333333334E-3</c:v>
                </c:pt>
                <c:pt idx="107">
                  <c:v>2.2291666666666671E-3</c:v>
                </c:pt>
                <c:pt idx="108">
                  <c:v>2.2500000000000003E-3</c:v>
                </c:pt>
                <c:pt idx="109">
                  <c:v>2.2708333333333335E-3</c:v>
                </c:pt>
                <c:pt idx="110">
                  <c:v>2.2916666666666671E-3</c:v>
                </c:pt>
                <c:pt idx="111">
                  <c:v>2.3125000000000003E-3</c:v>
                </c:pt>
                <c:pt idx="112">
                  <c:v>2.3333333333333335E-3</c:v>
                </c:pt>
                <c:pt idx="113">
                  <c:v>2.3541666666666672E-3</c:v>
                </c:pt>
                <c:pt idx="114">
                  <c:v>2.3750000000000004E-3</c:v>
                </c:pt>
                <c:pt idx="115">
                  <c:v>2.3958333333333336E-3</c:v>
                </c:pt>
                <c:pt idx="116">
                  <c:v>2.4166666666666668E-3</c:v>
                </c:pt>
                <c:pt idx="117">
                  <c:v>2.4375000000000004E-3</c:v>
                </c:pt>
                <c:pt idx="118">
                  <c:v>2.4583333333333336E-3</c:v>
                </c:pt>
                <c:pt idx="119">
                  <c:v>2.4791666666666668E-3</c:v>
                </c:pt>
                <c:pt idx="120">
                  <c:v>2.5000000000000005E-3</c:v>
                </c:pt>
                <c:pt idx="121">
                  <c:v>2.5208333333333337E-3</c:v>
                </c:pt>
                <c:pt idx="122">
                  <c:v>2.5416666666666669E-3</c:v>
                </c:pt>
                <c:pt idx="123">
                  <c:v>2.5625000000000005E-3</c:v>
                </c:pt>
                <c:pt idx="124">
                  <c:v>2.5833333333333337E-3</c:v>
                </c:pt>
                <c:pt idx="125">
                  <c:v>2.604166666666667E-3</c:v>
                </c:pt>
                <c:pt idx="126">
                  <c:v>2.6250000000000002E-3</c:v>
                </c:pt>
                <c:pt idx="127">
                  <c:v>2.6458333333333338E-3</c:v>
                </c:pt>
                <c:pt idx="128">
                  <c:v>2.666666666666667E-3</c:v>
                </c:pt>
                <c:pt idx="129">
                  <c:v>2.6875000000000002E-3</c:v>
                </c:pt>
                <c:pt idx="130">
                  <c:v>2.7083333333333339E-3</c:v>
                </c:pt>
                <c:pt idx="131">
                  <c:v>2.7291666666666671E-3</c:v>
                </c:pt>
                <c:pt idx="132">
                  <c:v>2.7500000000000003E-3</c:v>
                </c:pt>
                <c:pt idx="133">
                  <c:v>2.7708333333333335E-3</c:v>
                </c:pt>
                <c:pt idx="134">
                  <c:v>2.7916666666666671E-3</c:v>
                </c:pt>
                <c:pt idx="135">
                  <c:v>2.8125000000000003E-3</c:v>
                </c:pt>
                <c:pt idx="136">
                  <c:v>2.8333333333333335E-3</c:v>
                </c:pt>
                <c:pt idx="137">
                  <c:v>2.8541666666666672E-3</c:v>
                </c:pt>
                <c:pt idx="138">
                  <c:v>2.8750000000000004E-3</c:v>
                </c:pt>
                <c:pt idx="139">
                  <c:v>2.8958333333333336E-3</c:v>
                </c:pt>
                <c:pt idx="140">
                  <c:v>2.9166666666666672E-3</c:v>
                </c:pt>
                <c:pt idx="141">
                  <c:v>2.9375000000000004E-3</c:v>
                </c:pt>
                <c:pt idx="142">
                  <c:v>2.9583333333333336E-3</c:v>
                </c:pt>
                <c:pt idx="143">
                  <c:v>2.9791666666666669E-3</c:v>
                </c:pt>
                <c:pt idx="144">
                  <c:v>3.0000000000000005E-3</c:v>
                </c:pt>
                <c:pt idx="145">
                  <c:v>3.0208333333333337E-3</c:v>
                </c:pt>
                <c:pt idx="146">
                  <c:v>3.0416666666666669E-3</c:v>
                </c:pt>
                <c:pt idx="147">
                  <c:v>3.0625000000000006E-3</c:v>
                </c:pt>
                <c:pt idx="148">
                  <c:v>3.0833333333333338E-3</c:v>
                </c:pt>
                <c:pt idx="149">
                  <c:v>3.104166666666667E-3</c:v>
                </c:pt>
                <c:pt idx="150">
                  <c:v>3.1250000000000006E-3</c:v>
                </c:pt>
                <c:pt idx="151">
                  <c:v>3.1458333333333338E-3</c:v>
                </c:pt>
                <c:pt idx="152">
                  <c:v>3.166666666666667E-3</c:v>
                </c:pt>
                <c:pt idx="153">
                  <c:v>3.1875000000000002E-3</c:v>
                </c:pt>
                <c:pt idx="154">
                  <c:v>3.2083333333333339E-3</c:v>
                </c:pt>
                <c:pt idx="155">
                  <c:v>3.2291666666666671E-3</c:v>
                </c:pt>
                <c:pt idx="156">
                  <c:v>3.2500000000000003E-3</c:v>
                </c:pt>
                <c:pt idx="157">
                  <c:v>3.2708333333333339E-3</c:v>
                </c:pt>
                <c:pt idx="158">
                  <c:v>3.2916666666666671E-3</c:v>
                </c:pt>
                <c:pt idx="159">
                  <c:v>3.3125000000000003E-3</c:v>
                </c:pt>
                <c:pt idx="160">
                  <c:v>3.333333333333334E-3</c:v>
                </c:pt>
                <c:pt idx="161">
                  <c:v>3.3541666666666672E-3</c:v>
                </c:pt>
                <c:pt idx="162">
                  <c:v>3.3750000000000004E-3</c:v>
                </c:pt>
                <c:pt idx="163">
                  <c:v>3.3958333333333336E-3</c:v>
                </c:pt>
                <c:pt idx="164">
                  <c:v>3.4166666666666672E-3</c:v>
                </c:pt>
                <c:pt idx="165">
                  <c:v>3.4375000000000005E-3</c:v>
                </c:pt>
                <c:pt idx="166">
                  <c:v>3.4583333333333337E-3</c:v>
                </c:pt>
                <c:pt idx="167">
                  <c:v>3.4791666666666673E-3</c:v>
                </c:pt>
                <c:pt idx="168">
                  <c:v>3.5000000000000005E-3</c:v>
                </c:pt>
                <c:pt idx="169">
                  <c:v>3.5208333333333337E-3</c:v>
                </c:pt>
                <c:pt idx="170">
                  <c:v>3.5416666666666669E-3</c:v>
                </c:pt>
                <c:pt idx="171">
                  <c:v>3.5625000000000006E-3</c:v>
                </c:pt>
                <c:pt idx="172">
                  <c:v>3.5833333333333338E-3</c:v>
                </c:pt>
                <c:pt idx="173">
                  <c:v>3.604166666666667E-3</c:v>
                </c:pt>
                <c:pt idx="174">
                  <c:v>3.6250000000000006E-3</c:v>
                </c:pt>
                <c:pt idx="175">
                  <c:v>3.6458333333333338E-3</c:v>
                </c:pt>
                <c:pt idx="176">
                  <c:v>3.666666666666667E-3</c:v>
                </c:pt>
                <c:pt idx="177">
                  <c:v>3.6875000000000007E-3</c:v>
                </c:pt>
                <c:pt idx="178">
                  <c:v>3.7083333333333339E-3</c:v>
                </c:pt>
                <c:pt idx="179">
                  <c:v>3.7291666666666671E-3</c:v>
                </c:pt>
                <c:pt idx="180">
                  <c:v>3.7500000000000003E-3</c:v>
                </c:pt>
                <c:pt idx="181">
                  <c:v>3.7708333333333339E-3</c:v>
                </c:pt>
                <c:pt idx="182">
                  <c:v>3.7916666666666671E-3</c:v>
                </c:pt>
                <c:pt idx="183">
                  <c:v>3.8125000000000004E-3</c:v>
                </c:pt>
                <c:pt idx="184">
                  <c:v>3.833333333333334E-3</c:v>
                </c:pt>
                <c:pt idx="185">
                  <c:v>3.8541666666666672E-3</c:v>
                </c:pt>
                <c:pt idx="186">
                  <c:v>3.8750000000000004E-3</c:v>
                </c:pt>
                <c:pt idx="187">
                  <c:v>3.895833333333334E-3</c:v>
                </c:pt>
                <c:pt idx="188">
                  <c:v>3.9166666666666673E-3</c:v>
                </c:pt>
                <c:pt idx="189">
                  <c:v>3.9375000000000009E-3</c:v>
                </c:pt>
                <c:pt idx="190">
                  <c:v>3.9583333333333337E-3</c:v>
                </c:pt>
                <c:pt idx="191">
                  <c:v>3.9791666666666673E-3</c:v>
                </c:pt>
                <c:pt idx="192">
                  <c:v>4.0000000000000001E-3</c:v>
                </c:pt>
                <c:pt idx="193">
                  <c:v>4.0208333333333337E-3</c:v>
                </c:pt>
                <c:pt idx="194">
                  <c:v>4.0416666666666674E-3</c:v>
                </c:pt>
                <c:pt idx="195">
                  <c:v>4.0625000000000001E-3</c:v>
                </c:pt>
                <c:pt idx="196">
                  <c:v>4.0833333333333338E-3</c:v>
                </c:pt>
                <c:pt idx="197">
                  <c:v>4.1041666666666674E-3</c:v>
                </c:pt>
                <c:pt idx="198">
                  <c:v>4.1250000000000002E-3</c:v>
                </c:pt>
                <c:pt idx="199">
                  <c:v>4.1458333333333338E-3</c:v>
                </c:pt>
                <c:pt idx="200">
                  <c:v>4.1666666666666675E-3</c:v>
                </c:pt>
                <c:pt idx="201">
                  <c:v>4.1875000000000002E-3</c:v>
                </c:pt>
                <c:pt idx="202">
                  <c:v>4.2083333333333339E-3</c:v>
                </c:pt>
                <c:pt idx="203">
                  <c:v>4.2291666666666675E-3</c:v>
                </c:pt>
                <c:pt idx="204">
                  <c:v>4.2500000000000003E-3</c:v>
                </c:pt>
                <c:pt idx="205">
                  <c:v>4.2708333333333339E-3</c:v>
                </c:pt>
                <c:pt idx="206">
                  <c:v>4.2916666666666676E-3</c:v>
                </c:pt>
                <c:pt idx="207">
                  <c:v>4.3125000000000004E-3</c:v>
                </c:pt>
                <c:pt idx="208">
                  <c:v>4.333333333333334E-3</c:v>
                </c:pt>
                <c:pt idx="209">
                  <c:v>4.3541666666666676E-3</c:v>
                </c:pt>
                <c:pt idx="210">
                  <c:v>4.3750000000000004E-3</c:v>
                </c:pt>
                <c:pt idx="211">
                  <c:v>4.3958333333333341E-3</c:v>
                </c:pt>
                <c:pt idx="212">
                  <c:v>4.4166666666666668E-3</c:v>
                </c:pt>
                <c:pt idx="213">
                  <c:v>4.4375000000000005E-3</c:v>
                </c:pt>
                <c:pt idx="214">
                  <c:v>4.4583333333333341E-3</c:v>
                </c:pt>
                <c:pt idx="215">
                  <c:v>4.4791666666666669E-3</c:v>
                </c:pt>
                <c:pt idx="216">
                  <c:v>4.5000000000000005E-3</c:v>
                </c:pt>
                <c:pt idx="217">
                  <c:v>4.5208333333333342E-3</c:v>
                </c:pt>
                <c:pt idx="218">
                  <c:v>4.5416666666666669E-3</c:v>
                </c:pt>
                <c:pt idx="219">
                  <c:v>4.5625000000000006E-3</c:v>
                </c:pt>
                <c:pt idx="220">
                  <c:v>4.5833333333333342E-3</c:v>
                </c:pt>
                <c:pt idx="221">
                  <c:v>4.604166666666667E-3</c:v>
                </c:pt>
                <c:pt idx="222">
                  <c:v>4.6250000000000006E-3</c:v>
                </c:pt>
                <c:pt idx="223">
                  <c:v>4.6458333333333343E-3</c:v>
                </c:pt>
                <c:pt idx="224">
                  <c:v>4.6666666666666671E-3</c:v>
                </c:pt>
                <c:pt idx="225">
                  <c:v>4.6875000000000007E-3</c:v>
                </c:pt>
                <c:pt idx="226">
                  <c:v>4.7083333333333343E-3</c:v>
                </c:pt>
                <c:pt idx="227">
                  <c:v>4.7291666666666671E-3</c:v>
                </c:pt>
                <c:pt idx="228">
                  <c:v>4.7500000000000007E-3</c:v>
                </c:pt>
                <c:pt idx="229">
                  <c:v>4.7708333333333335E-3</c:v>
                </c:pt>
                <c:pt idx="230">
                  <c:v>4.7916666666666672E-3</c:v>
                </c:pt>
                <c:pt idx="231">
                  <c:v>4.8125000000000008E-3</c:v>
                </c:pt>
                <c:pt idx="232">
                  <c:v>4.8333333333333336E-3</c:v>
                </c:pt>
                <c:pt idx="233">
                  <c:v>4.8541666666666672E-3</c:v>
                </c:pt>
                <c:pt idx="234">
                  <c:v>4.8750000000000009E-3</c:v>
                </c:pt>
                <c:pt idx="235">
                  <c:v>4.8958333333333336E-3</c:v>
                </c:pt>
                <c:pt idx="236">
                  <c:v>4.9166666666666673E-3</c:v>
                </c:pt>
                <c:pt idx="237">
                  <c:v>4.9375000000000009E-3</c:v>
                </c:pt>
                <c:pt idx="238">
                  <c:v>4.9583333333333337E-3</c:v>
                </c:pt>
                <c:pt idx="239">
                  <c:v>4.9791666666666673E-3</c:v>
                </c:pt>
                <c:pt idx="240">
                  <c:v>5.000000000000001E-3</c:v>
                </c:pt>
                <c:pt idx="241">
                  <c:v>5.0208333333333337E-3</c:v>
                </c:pt>
                <c:pt idx="242">
                  <c:v>5.0416666666666674E-3</c:v>
                </c:pt>
                <c:pt idx="243">
                  <c:v>5.062500000000001E-3</c:v>
                </c:pt>
                <c:pt idx="244">
                  <c:v>5.0833333333333338E-3</c:v>
                </c:pt>
                <c:pt idx="245">
                  <c:v>5.1041666666666674E-3</c:v>
                </c:pt>
                <c:pt idx="246">
                  <c:v>5.1250000000000011E-3</c:v>
                </c:pt>
                <c:pt idx="247">
                  <c:v>5.1458333333333339E-3</c:v>
                </c:pt>
                <c:pt idx="248">
                  <c:v>5.1666666666666675E-3</c:v>
                </c:pt>
                <c:pt idx="249">
                  <c:v>5.1875000000000003E-3</c:v>
                </c:pt>
                <c:pt idx="250">
                  <c:v>5.2083333333333339E-3</c:v>
                </c:pt>
                <c:pt idx="251">
                  <c:v>5.2291666666666676E-3</c:v>
                </c:pt>
                <c:pt idx="252">
                  <c:v>5.2500000000000003E-3</c:v>
                </c:pt>
                <c:pt idx="253">
                  <c:v>5.270833333333334E-3</c:v>
                </c:pt>
                <c:pt idx="254">
                  <c:v>5.2916666666666676E-3</c:v>
                </c:pt>
                <c:pt idx="255">
                  <c:v>5.3125000000000004E-3</c:v>
                </c:pt>
                <c:pt idx="256">
                  <c:v>5.333333333333334E-3</c:v>
                </c:pt>
                <c:pt idx="257">
                  <c:v>5.3541666666666677E-3</c:v>
                </c:pt>
                <c:pt idx="258">
                  <c:v>5.3750000000000004E-3</c:v>
                </c:pt>
                <c:pt idx="259">
                  <c:v>5.3958333333333341E-3</c:v>
                </c:pt>
                <c:pt idx="260">
                  <c:v>5.4166666666666677E-3</c:v>
                </c:pt>
                <c:pt idx="261">
                  <c:v>5.4375000000000005E-3</c:v>
                </c:pt>
                <c:pt idx="262">
                  <c:v>5.4583333333333341E-3</c:v>
                </c:pt>
                <c:pt idx="263">
                  <c:v>5.4791666666666678E-3</c:v>
                </c:pt>
                <c:pt idx="264">
                  <c:v>5.5000000000000005E-3</c:v>
                </c:pt>
                <c:pt idx="265">
                  <c:v>5.5208333333333342E-3</c:v>
                </c:pt>
                <c:pt idx="266">
                  <c:v>5.541666666666667E-3</c:v>
                </c:pt>
                <c:pt idx="267">
                  <c:v>5.5625000000000006E-3</c:v>
                </c:pt>
                <c:pt idx="268">
                  <c:v>5.5833333333333342E-3</c:v>
                </c:pt>
                <c:pt idx="269">
                  <c:v>5.604166666666667E-3</c:v>
                </c:pt>
                <c:pt idx="270">
                  <c:v>5.6250000000000007E-3</c:v>
                </c:pt>
                <c:pt idx="271">
                  <c:v>5.6458333333333343E-3</c:v>
                </c:pt>
                <c:pt idx="272">
                  <c:v>5.6666666666666671E-3</c:v>
                </c:pt>
                <c:pt idx="273">
                  <c:v>5.6875000000000007E-3</c:v>
                </c:pt>
                <c:pt idx="274">
                  <c:v>5.7083333333333344E-3</c:v>
                </c:pt>
                <c:pt idx="275">
                  <c:v>5.7291666666666671E-3</c:v>
                </c:pt>
                <c:pt idx="276">
                  <c:v>5.7500000000000008E-3</c:v>
                </c:pt>
                <c:pt idx="277">
                  <c:v>5.7708333333333344E-3</c:v>
                </c:pt>
                <c:pt idx="278">
                  <c:v>5.7916666666666672E-3</c:v>
                </c:pt>
                <c:pt idx="279">
                  <c:v>5.8125000000000008E-3</c:v>
                </c:pt>
                <c:pt idx="280">
                  <c:v>5.8333333333333345E-3</c:v>
                </c:pt>
                <c:pt idx="281">
                  <c:v>5.8541666666666672E-3</c:v>
                </c:pt>
                <c:pt idx="282">
                  <c:v>5.8750000000000009E-3</c:v>
                </c:pt>
                <c:pt idx="283">
                  <c:v>5.8958333333333345E-3</c:v>
                </c:pt>
                <c:pt idx="284">
                  <c:v>5.9166666666666673E-3</c:v>
                </c:pt>
                <c:pt idx="285">
                  <c:v>5.9375000000000009E-3</c:v>
                </c:pt>
                <c:pt idx="286">
                  <c:v>5.9583333333333337E-3</c:v>
                </c:pt>
                <c:pt idx="287">
                  <c:v>5.9791666666666674E-3</c:v>
                </c:pt>
                <c:pt idx="288">
                  <c:v>6.000000000000001E-3</c:v>
                </c:pt>
                <c:pt idx="289">
                  <c:v>6.0208333333333338E-3</c:v>
                </c:pt>
                <c:pt idx="290">
                  <c:v>6.0416666666666674E-3</c:v>
                </c:pt>
                <c:pt idx="291">
                  <c:v>6.062500000000001E-3</c:v>
                </c:pt>
                <c:pt idx="292">
                  <c:v>6.0833333333333338E-3</c:v>
                </c:pt>
                <c:pt idx="293">
                  <c:v>6.1041666666666675E-3</c:v>
                </c:pt>
                <c:pt idx="294">
                  <c:v>6.1250000000000011E-3</c:v>
                </c:pt>
                <c:pt idx="295">
                  <c:v>6.1458333333333339E-3</c:v>
                </c:pt>
                <c:pt idx="296">
                  <c:v>6.1666666666666675E-3</c:v>
                </c:pt>
                <c:pt idx="297">
                  <c:v>6.1875000000000012E-3</c:v>
                </c:pt>
                <c:pt idx="298">
                  <c:v>6.2083333333333339E-3</c:v>
                </c:pt>
                <c:pt idx="299">
                  <c:v>6.2291666666666676E-3</c:v>
                </c:pt>
                <c:pt idx="300">
                  <c:v>6.2500000000000012E-3</c:v>
                </c:pt>
                <c:pt idx="301">
                  <c:v>6.270833333333334E-3</c:v>
                </c:pt>
                <c:pt idx="302">
                  <c:v>6.2916666666666676E-3</c:v>
                </c:pt>
                <c:pt idx="303">
                  <c:v>6.3125000000000004E-3</c:v>
                </c:pt>
                <c:pt idx="304">
                  <c:v>6.333333333333334E-3</c:v>
                </c:pt>
                <c:pt idx="305">
                  <c:v>6.3541666666666677E-3</c:v>
                </c:pt>
                <c:pt idx="306">
                  <c:v>6.3750000000000005E-3</c:v>
                </c:pt>
                <c:pt idx="307">
                  <c:v>6.3958333333333341E-3</c:v>
                </c:pt>
                <c:pt idx="308">
                  <c:v>6.4166666666666677E-3</c:v>
                </c:pt>
                <c:pt idx="309">
                  <c:v>6.4375000000000005E-3</c:v>
                </c:pt>
                <c:pt idx="310">
                  <c:v>6.4583333333333342E-3</c:v>
                </c:pt>
                <c:pt idx="311">
                  <c:v>6.4791666666666678E-3</c:v>
                </c:pt>
                <c:pt idx="312">
                  <c:v>6.5000000000000006E-3</c:v>
                </c:pt>
                <c:pt idx="313">
                  <c:v>6.5208333333333342E-3</c:v>
                </c:pt>
                <c:pt idx="314">
                  <c:v>6.5416666666666679E-3</c:v>
                </c:pt>
                <c:pt idx="315">
                  <c:v>6.5625000000000006E-3</c:v>
                </c:pt>
                <c:pt idx="316">
                  <c:v>6.5833333333333343E-3</c:v>
                </c:pt>
                <c:pt idx="317">
                  <c:v>6.6041666666666679E-3</c:v>
                </c:pt>
                <c:pt idx="318">
                  <c:v>6.6250000000000007E-3</c:v>
                </c:pt>
                <c:pt idx="319">
                  <c:v>6.6458333333333343E-3</c:v>
                </c:pt>
                <c:pt idx="320">
                  <c:v>6.666666666666668E-3</c:v>
                </c:pt>
                <c:pt idx="321">
                  <c:v>6.6875000000000007E-3</c:v>
                </c:pt>
                <c:pt idx="322">
                  <c:v>6.7083333333333344E-3</c:v>
                </c:pt>
                <c:pt idx="323">
                  <c:v>6.7291666666666672E-3</c:v>
                </c:pt>
                <c:pt idx="324">
                  <c:v>6.7500000000000008E-3</c:v>
                </c:pt>
                <c:pt idx="325">
                  <c:v>6.7708333333333344E-3</c:v>
                </c:pt>
                <c:pt idx="326">
                  <c:v>6.7916666666666672E-3</c:v>
                </c:pt>
                <c:pt idx="327">
                  <c:v>6.8125000000000008E-3</c:v>
                </c:pt>
                <c:pt idx="328">
                  <c:v>6.8333333333333345E-3</c:v>
                </c:pt>
                <c:pt idx="329">
                  <c:v>6.8541666666666673E-3</c:v>
                </c:pt>
                <c:pt idx="330">
                  <c:v>6.8750000000000009E-3</c:v>
                </c:pt>
                <c:pt idx="331">
                  <c:v>6.8958333333333345E-3</c:v>
                </c:pt>
                <c:pt idx="332">
                  <c:v>6.9166666666666673E-3</c:v>
                </c:pt>
                <c:pt idx="333">
                  <c:v>6.937500000000001E-3</c:v>
                </c:pt>
                <c:pt idx="334">
                  <c:v>6.9583333333333346E-3</c:v>
                </c:pt>
                <c:pt idx="335">
                  <c:v>6.9791666666666674E-3</c:v>
                </c:pt>
                <c:pt idx="336">
                  <c:v>7.000000000000001E-3</c:v>
                </c:pt>
                <c:pt idx="337">
                  <c:v>7.0208333333333347E-3</c:v>
                </c:pt>
                <c:pt idx="338">
                  <c:v>7.0416666666666674E-3</c:v>
                </c:pt>
                <c:pt idx="339">
                  <c:v>7.0625000000000011E-3</c:v>
                </c:pt>
                <c:pt idx="340">
                  <c:v>7.0833333333333338E-3</c:v>
                </c:pt>
                <c:pt idx="341">
                  <c:v>7.1041666666666675E-3</c:v>
                </c:pt>
                <c:pt idx="342">
                  <c:v>7.1250000000000011E-3</c:v>
                </c:pt>
                <c:pt idx="343">
                  <c:v>7.1458333333333339E-3</c:v>
                </c:pt>
                <c:pt idx="344">
                  <c:v>7.1666666666666675E-3</c:v>
                </c:pt>
                <c:pt idx="345">
                  <c:v>7.1875000000000012E-3</c:v>
                </c:pt>
                <c:pt idx="346">
                  <c:v>7.208333333333334E-3</c:v>
                </c:pt>
                <c:pt idx="347">
                  <c:v>7.2291666666666676E-3</c:v>
                </c:pt>
                <c:pt idx="348">
                  <c:v>7.2500000000000012E-3</c:v>
                </c:pt>
                <c:pt idx="349">
                  <c:v>7.270833333333334E-3</c:v>
                </c:pt>
                <c:pt idx="350">
                  <c:v>7.2916666666666676E-3</c:v>
                </c:pt>
                <c:pt idx="351">
                  <c:v>7.3125000000000013E-3</c:v>
                </c:pt>
                <c:pt idx="352">
                  <c:v>7.3333333333333341E-3</c:v>
                </c:pt>
                <c:pt idx="353">
                  <c:v>7.3541666666666677E-3</c:v>
                </c:pt>
                <c:pt idx="354">
                  <c:v>7.3750000000000013E-3</c:v>
                </c:pt>
                <c:pt idx="355">
                  <c:v>7.3958333333333341E-3</c:v>
                </c:pt>
                <c:pt idx="356">
                  <c:v>7.4166666666666678E-3</c:v>
                </c:pt>
                <c:pt idx="357">
                  <c:v>7.4375000000000005E-3</c:v>
                </c:pt>
                <c:pt idx="358">
                  <c:v>7.4583333333333342E-3</c:v>
                </c:pt>
                <c:pt idx="359">
                  <c:v>7.4791666666666678E-3</c:v>
                </c:pt>
                <c:pt idx="360">
                  <c:v>7.5000000000000006E-3</c:v>
                </c:pt>
                <c:pt idx="361">
                  <c:v>7.5208333333333342E-3</c:v>
                </c:pt>
                <c:pt idx="362">
                  <c:v>7.5416666666666679E-3</c:v>
                </c:pt>
                <c:pt idx="363">
                  <c:v>7.5625000000000006E-3</c:v>
                </c:pt>
                <c:pt idx="364">
                  <c:v>7.5833333333333343E-3</c:v>
                </c:pt>
                <c:pt idx="365">
                  <c:v>7.6041666666666679E-3</c:v>
                </c:pt>
                <c:pt idx="366">
                  <c:v>7.6250000000000007E-3</c:v>
                </c:pt>
                <c:pt idx="367">
                  <c:v>7.6458333333333343E-3</c:v>
                </c:pt>
                <c:pt idx="368">
                  <c:v>7.666666666666668E-3</c:v>
                </c:pt>
                <c:pt idx="369">
                  <c:v>7.6875000000000008E-3</c:v>
                </c:pt>
                <c:pt idx="370">
                  <c:v>7.7083333333333344E-3</c:v>
                </c:pt>
                <c:pt idx="371">
                  <c:v>7.729166666666668E-3</c:v>
                </c:pt>
                <c:pt idx="372">
                  <c:v>7.7500000000000008E-3</c:v>
                </c:pt>
                <c:pt idx="373">
                  <c:v>7.7708333333333345E-3</c:v>
                </c:pt>
                <c:pt idx="374">
                  <c:v>7.7916666666666681E-3</c:v>
                </c:pt>
                <c:pt idx="375">
                  <c:v>7.8125000000000017E-3</c:v>
                </c:pt>
                <c:pt idx="376">
                  <c:v>7.8333333333333345E-3</c:v>
                </c:pt>
                <c:pt idx="377">
                  <c:v>7.8541666666666673E-3</c:v>
                </c:pt>
                <c:pt idx="378">
                  <c:v>7.8750000000000018E-3</c:v>
                </c:pt>
                <c:pt idx="379">
                  <c:v>7.8958333333333346E-3</c:v>
                </c:pt>
                <c:pt idx="380">
                  <c:v>7.9166666666666673E-3</c:v>
                </c:pt>
                <c:pt idx="381">
                  <c:v>7.9375000000000018E-3</c:v>
                </c:pt>
                <c:pt idx="382">
                  <c:v>7.9583333333333346E-3</c:v>
                </c:pt>
                <c:pt idx="383">
                  <c:v>7.9791666666666674E-3</c:v>
                </c:pt>
                <c:pt idx="384">
                  <c:v>8.0000000000000002E-3</c:v>
                </c:pt>
                <c:pt idx="385">
                  <c:v>8.0208333333333347E-3</c:v>
                </c:pt>
                <c:pt idx="386">
                  <c:v>8.0416666666666674E-3</c:v>
                </c:pt>
                <c:pt idx="387">
                  <c:v>8.0625000000000002E-3</c:v>
                </c:pt>
                <c:pt idx="388">
                  <c:v>8.0833333333333347E-3</c:v>
                </c:pt>
                <c:pt idx="389">
                  <c:v>8.1041666666666675E-3</c:v>
                </c:pt>
                <c:pt idx="390">
                  <c:v>8.1250000000000003E-3</c:v>
                </c:pt>
                <c:pt idx="391">
                  <c:v>8.1458333333333348E-3</c:v>
                </c:pt>
                <c:pt idx="392">
                  <c:v>8.1666666666666676E-3</c:v>
                </c:pt>
                <c:pt idx="393">
                  <c:v>8.1875000000000003E-3</c:v>
                </c:pt>
                <c:pt idx="394">
                  <c:v>8.2083333333333348E-3</c:v>
                </c:pt>
                <c:pt idx="395">
                  <c:v>8.2291666666666676E-3</c:v>
                </c:pt>
                <c:pt idx="396">
                  <c:v>8.2500000000000004E-3</c:v>
                </c:pt>
                <c:pt idx="397">
                  <c:v>8.2708333333333349E-3</c:v>
                </c:pt>
                <c:pt idx="398">
                  <c:v>8.2916666666666677E-3</c:v>
                </c:pt>
                <c:pt idx="399">
                  <c:v>8.3125000000000004E-3</c:v>
                </c:pt>
                <c:pt idx="400">
                  <c:v>8.333333333333335E-3</c:v>
                </c:pt>
                <c:pt idx="401">
                  <c:v>8.3541666666666677E-3</c:v>
                </c:pt>
              </c:numCache>
            </c:numRef>
          </c:xVal>
          <c:yVal>
            <c:numRef>
              <c:f>pwmtable!$M$5:$M$406</c:f>
              <c:numCache>
                <c:formatCode>0.00000E+00</c:formatCode>
                <c:ptCount val="402"/>
                <c:pt idx="0">
                  <c:v>0</c:v>
                </c:pt>
                <c:pt idx="1">
                  <c:v>1.6339420796303694E-7</c:v>
                </c:pt>
                <c:pt idx="2">
                  <c:v>3.267886177867414E-7</c:v>
                </c:pt>
                <c:pt idx="3">
                  <c:v>4.9018343131932911E-7</c:v>
                </c:pt>
                <c:pt idx="4">
                  <c:v>6.5357885038411326E-7</c:v>
                </c:pt>
                <c:pt idx="5">
                  <c:v>8.1697507676705481E-7</c:v>
                </c:pt>
                <c:pt idx="6">
                  <c:v>9.8037231220431568E-7</c:v>
                </c:pt>
                <c:pt idx="7">
                  <c:v>1.1021040917031478E-6</c:v>
                </c:pt>
                <c:pt idx="8">
                  <c:v>1.2655039501961194E-6</c:v>
                </c:pt>
                <c:pt idx="9">
                  <c:v>1.4289054225286807E-6</c:v>
                </c:pt>
                <c:pt idx="10">
                  <c:v>1.5923087101133983E-6</c:v>
                </c:pt>
                <c:pt idx="11">
                  <c:v>1.7557140142508653E-6</c:v>
                </c:pt>
                <c:pt idx="12">
                  <c:v>1.9191215361172859E-6</c:v>
                </c:pt>
                <c:pt idx="13">
                  <c:v>2.0825314767520626E-6</c:v>
                </c:pt>
                <c:pt idx="14">
                  <c:v>2.2459440370453979E-6</c:v>
                </c:pt>
                <c:pt idx="15">
                  <c:v>2.4093594177259011E-6</c:v>
                </c:pt>
                <c:pt idx="16">
                  <c:v>2.5727778193482066E-6</c:v>
                </c:pt>
                <c:pt idx="17">
                  <c:v>2.736199442280603E-6</c:v>
                </c:pt>
                <c:pt idx="18">
                  <c:v>2.8579578200260072E-6</c:v>
                </c:pt>
                <c:pt idx="19">
                  <c:v>3.0213864858762827E-6</c:v>
                </c:pt>
                <c:pt idx="20">
                  <c:v>3.1848189728999041E-6</c:v>
                </c:pt>
                <c:pt idx="21">
                  <c:v>3.348255480596307E-6</c:v>
                </c:pt>
                <c:pt idx="22">
                  <c:v>3.5116962082169128E-6</c:v>
                </c:pt>
                <c:pt idx="23">
                  <c:v>3.6751413547528366E-6</c:v>
                </c:pt>
                <c:pt idx="24">
                  <c:v>3.8385911189226155E-6</c:v>
                </c:pt>
                <c:pt idx="25">
                  <c:v>4.0020456991599468E-6</c:v>
                </c:pt>
                <c:pt idx="26">
                  <c:v>4.1238386269347868E-6</c:v>
                </c:pt>
                <c:pt idx="27">
                  <c:v>4.2873034334077893E-6</c:v>
                </c:pt>
                <c:pt idx="28">
                  <c:v>4.4507736494181076E-6</c:v>
                </c:pt>
                <c:pt idx="29">
                  <c:v>4.6142494721378738E-6</c:v>
                </c:pt>
                <c:pt idx="30">
                  <c:v>4.7777310983933731E-6</c:v>
                </c:pt>
                <c:pt idx="31">
                  <c:v>4.9412187246529006E-6</c:v>
                </c:pt>
                <c:pt idx="32">
                  <c:v>5.0630458803479773E-6</c:v>
                </c:pt>
                <c:pt idx="33">
                  <c:v>5.2265460945279188E-6</c:v>
                </c:pt>
                <c:pt idx="34">
                  <c:v>5.3900528958477624E-6</c:v>
                </c:pt>
                <c:pt idx="35">
                  <c:v>5.5535664792228863E-6</c:v>
                </c:pt>
                <c:pt idx="36">
                  <c:v>5.6754203724836555E-6</c:v>
                </c:pt>
                <c:pt idx="37">
                  <c:v>5.8389481030300847E-6</c:v>
                </c:pt>
                <c:pt idx="38">
                  <c:v>6.0024831978198733E-6</c:v>
                </c:pt>
                <c:pt idx="39">
                  <c:v>6.1660258500231268E-6</c:v>
                </c:pt>
                <c:pt idx="40">
                  <c:v>6.3295762523437719E-6</c:v>
                </c:pt>
                <c:pt idx="41">
                  <c:v>6.4514679303410065E-6</c:v>
                </c:pt>
                <c:pt idx="42">
                  <c:v>6.6150344090841044E-6</c:v>
                </c:pt>
                <c:pt idx="43">
                  <c:v>6.7786092131405957E-6</c:v>
                </c:pt>
                <c:pt idx="44">
                  <c:v>6.9005258665644626E-6</c:v>
                </c:pt>
                <c:pt idx="45">
                  <c:v>7.0641178928843786E-6</c:v>
                </c:pt>
                <c:pt idx="46">
                  <c:v>7.2277188150919772E-6</c:v>
                </c:pt>
                <c:pt idx="47">
                  <c:v>7.3496621556301495E-6</c:v>
                </c:pt>
                <c:pt idx="48">
                  <c:v>7.5132814363813856E-6</c:v>
                </c:pt>
                <c:pt idx="49">
                  <c:v>7.6769101786561316E-6</c:v>
                </c:pt>
                <c:pt idx="50">
                  <c:v>7.7988819031812135E-6</c:v>
                </c:pt>
                <c:pt idx="51">
                  <c:v>7.962530130088256E-6</c:v>
                </c:pt>
                <c:pt idx="52">
                  <c:v>8.126188378902175E-6</c:v>
                </c:pt>
                <c:pt idx="53">
                  <c:v>8.2481901685296895E-6</c:v>
                </c:pt>
                <c:pt idx="54">
                  <c:v>8.4118690172478711E-6</c:v>
                </c:pt>
                <c:pt idx="55">
                  <c:v>8.5338917760260721E-6</c:v>
                </c:pt>
                <c:pt idx="56">
                  <c:v>8.6975919618478871E-6</c:v>
                </c:pt>
                <c:pt idx="57">
                  <c:v>8.8196364243664944E-6</c:v>
                </c:pt>
                <c:pt idx="58">
                  <c:v>8.9833586792267024E-6</c:v>
                </c:pt>
                <c:pt idx="59">
                  <c:v>9.1054255747203667E-6</c:v>
                </c:pt>
                <c:pt idx="60">
                  <c:v>9.2691706251085233E-6</c:v>
                </c:pt>
                <c:pt idx="61">
                  <c:v>9.3912606772768906E-6</c:v>
                </c:pt>
                <c:pt idx="62">
                  <c:v>9.5550292440580952E-6</c:v>
                </c:pt>
                <c:pt idx="63">
                  <c:v>9.6771431708872524E-6</c:v>
                </c:pt>
                <c:pt idx="64">
                  <c:v>9.8409359691242847E-6</c:v>
                </c:pt>
                <c:pt idx="65">
                  <c:v>9.9630744827096026E-6</c:v>
                </c:pt>
                <c:pt idx="66">
                  <c:v>1.0126892221486498E-5</c:v>
                </c:pt>
                <c:pt idx="67">
                  <c:v>1.0249056027856929E-5</c:v>
                </c:pt>
                <c:pt idx="68">
                  <c:v>1.0412899410104012E-5</c:v>
                </c:pt>
                <c:pt idx="69">
                  <c:v>1.0535089209047897E-5</c:v>
                </c:pt>
                <c:pt idx="70">
                  <c:v>1.0657292264701689E-5</c:v>
                </c:pt>
                <c:pt idx="71">
                  <c:v>1.0821175416260753E-5</c:v>
                </c:pt>
                <c:pt idx="72">
                  <c:v>1.0943405502092084E-5</c:v>
                </c:pt>
                <c:pt idx="73">
                  <c:v>1.10656493597237E-5</c:v>
                </c:pt>
                <c:pt idx="74">
                  <c:v>1.1229573825834113E-5</c:v>
                </c:pt>
                <c:pt idx="75">
                  <c:v>1.1351845736241832E-5</c:v>
                </c:pt>
                <c:pt idx="76">
                  <c:v>1.1474131925894946E-5</c:v>
                </c:pt>
                <c:pt idx="77">
                  <c:v>1.1596432562194057E-5</c:v>
                </c:pt>
                <c:pt idx="78">
                  <c:v>1.1760414478315301E-5</c:v>
                </c:pt>
                <c:pt idx="79">
                  <c:v>1.1882744506533405E-5</c:v>
                </c:pt>
                <c:pt idx="80">
                  <c:v>1.2005089478211469E-5</c:v>
                </c:pt>
                <c:pt idx="81">
                  <c:v>1.2127449557124152E-5</c:v>
                </c:pt>
                <c:pt idx="82">
                  <c:v>1.2249824906114217E-5</c:v>
                </c:pt>
                <c:pt idx="83">
                  <c:v>1.2372215687082501E-5</c:v>
                </c:pt>
                <c:pt idx="84">
                  <c:v>1.2494622060977928E-5</c:v>
                </c:pt>
                <c:pt idx="85">
                  <c:v>1.2658710854454239E-5</c:v>
                </c:pt>
                <c:pt idx="86">
                  <c:v>1.2781148893193456E-5</c:v>
                </c:pt>
                <c:pt idx="87">
                  <c:v>1.2903603001896093E-5</c:v>
                </c:pt>
                <c:pt idx="88">
                  <c:v>1.3026073337604712E-5</c:v>
                </c:pt>
                <c:pt idx="89">
                  <c:v>1.3148560056360927E-5</c:v>
                </c:pt>
                <c:pt idx="90">
                  <c:v>1.3271063313195756E-5</c:v>
                </c:pt>
                <c:pt idx="91">
                  <c:v>1.3393583262120087E-5</c:v>
                </c:pt>
                <c:pt idx="92">
                  <c:v>1.3516120056115146E-5</c:v>
                </c:pt>
                <c:pt idx="93">
                  <c:v>1.3638673847123083E-5</c:v>
                </c:pt>
                <c:pt idx="94">
                  <c:v>1.3761244786037595E-5</c:v>
                </c:pt>
                <c:pt idx="95">
                  <c:v>1.3842166356027941E-5</c:v>
                </c:pt>
                <c:pt idx="96">
                  <c:v>1.3964772039196381E-5</c:v>
                </c:pt>
                <c:pt idx="97">
                  <c:v>1.4087395316568985E-5</c:v>
                </c:pt>
                <c:pt idx="98">
                  <c:v>1.4210036334753204E-5</c:v>
                </c:pt>
                <c:pt idx="99">
                  <c:v>1.4332695239262144E-5</c:v>
                </c:pt>
                <c:pt idx="100">
                  <c:v>1.4455372174505606E-5</c:v>
                </c:pt>
                <c:pt idx="101">
                  <c:v>1.4536400617114499E-5</c:v>
                </c:pt>
                <c:pt idx="102">
                  <c:v>1.4659114042598673E-5</c:v>
                </c:pt>
                <c:pt idx="103">
                  <c:v>1.4781845925338148E-5</c:v>
                </c:pt>
                <c:pt idx="104">
                  <c:v>1.4862929738574414E-5</c:v>
                </c:pt>
                <c:pt idx="105">
                  <c:v>1.4985698954401799E-5</c:v>
                </c:pt>
                <c:pt idx="106">
                  <c:v>1.5108487043758914E-5</c:v>
                </c:pt>
                <c:pt idx="107">
                  <c:v>1.5189627476420158E-5</c:v>
                </c:pt>
                <c:pt idx="108">
                  <c:v>1.531245372098731E-5</c:v>
                </c:pt>
                <c:pt idx="109">
                  <c:v>1.5435299244881174E-5</c:v>
                </c:pt>
                <c:pt idx="110">
                  <c:v>1.5516497514333322E-5</c:v>
                </c:pt>
                <c:pt idx="111">
                  <c:v>1.5639381994377882E-5</c:v>
                </c:pt>
                <c:pt idx="112">
                  <c:v>1.5720619482176753E-5</c:v>
                </c:pt>
                <c:pt idx="113">
                  <c:v>1.5843543440344903E-5</c:v>
                </c:pt>
                <c:pt idx="114">
                  <c:v>1.5924820663609028E-5</c:v>
                </c:pt>
                <c:pt idx="115">
                  <c:v>1.6047784612133024E-5</c:v>
                </c:pt>
                <c:pt idx="116">
                  <c:v>1.6129102078176797E-5</c:v>
                </c:pt>
                <c:pt idx="117">
                  <c:v>1.6210439852755204E-5</c:v>
                </c:pt>
                <c:pt idx="118">
                  <c:v>1.6333464725630378E-5</c:v>
                </c:pt>
                <c:pt idx="119">
                  <c:v>1.6414843485304134E-5</c:v>
                </c:pt>
                <c:pt idx="120">
                  <c:v>1.6537909585677107E-5</c:v>
                </c:pt>
                <c:pt idx="121">
                  <c:v>1.6619329812708006E-5</c:v>
                </c:pt>
                <c:pt idx="122">
                  <c:v>1.6700770951072909E-5</c:v>
                </c:pt>
                <c:pt idx="123">
                  <c:v>1.678223311749131E-5</c:v>
                </c:pt>
                <c:pt idx="124">
                  <c:v>1.6905383094052268E-5</c:v>
                </c:pt>
                <c:pt idx="125">
                  <c:v>1.6986887661540609E-5</c:v>
                </c:pt>
                <c:pt idx="126">
                  <c:v>1.7068413599429889E-5</c:v>
                </c:pt>
                <c:pt idx="127">
                  <c:v>1.7149961019208776E-5</c:v>
                </c:pt>
                <c:pt idx="128">
                  <c:v>1.7231530031040828E-5</c:v>
                </c:pt>
                <c:pt idx="129">
                  <c:v>1.731312074375771E-5</c:v>
                </c:pt>
                <c:pt idx="130">
                  <c:v>1.7394733264852462E-5</c:v>
                </c:pt>
                <c:pt idx="131">
                  <c:v>1.7476367700472897E-5</c:v>
                </c:pt>
                <c:pt idx="132">
                  <c:v>1.7558024155415024E-5</c:v>
                </c:pt>
                <c:pt idx="133">
                  <c:v>1.7639702733116603E-5</c:v>
                </c:pt>
                <c:pt idx="134">
                  <c:v>1.7721403535650755E-5</c:v>
                </c:pt>
                <c:pt idx="135">
                  <c:v>1.7803126663719669E-5</c:v>
                </c:pt>
                <c:pt idx="136">
                  <c:v>1.7884872216648391E-5</c:v>
                </c:pt>
                <c:pt idx="137">
                  <c:v>1.7966640292378695E-5</c:v>
                </c:pt>
                <c:pt idx="138">
                  <c:v>1.8048430987463045E-5</c:v>
                </c:pt>
                <c:pt idx="139">
                  <c:v>1.8130244397058632E-5</c:v>
                </c:pt>
                <c:pt idx="140">
                  <c:v>1.8212080614921515E-5</c:v>
                </c:pt>
                <c:pt idx="141">
                  <c:v>1.8252273066734159E-5</c:v>
                </c:pt>
                <c:pt idx="142">
                  <c:v>1.8334155176766413E-5</c:v>
                </c:pt>
                <c:pt idx="143">
                  <c:v>1.8416060367869901E-5</c:v>
                </c:pt>
                <c:pt idx="144">
                  <c:v>1.8456322061472493E-5</c:v>
                </c:pt>
                <c:pt idx="145">
                  <c:v>1.8538273677572884E-5</c:v>
                </c:pt>
                <c:pt idx="146">
                  <c:v>1.8620248634735231E-5</c:v>
                </c:pt>
                <c:pt idx="147">
                  <c:v>1.8660580350083912E-5</c:v>
                </c:pt>
                <c:pt idx="148">
                  <c:v>1.8742602239298342E-5</c:v>
                </c:pt>
                <c:pt idx="149">
                  <c:v>1.878298104994124E-5</c:v>
                </c:pt>
                <c:pt idx="150">
                  <c:v>1.8865050194786966E-5</c:v>
                </c:pt>
                <c:pt idx="151">
                  <c:v>1.8905476418483283E-5</c:v>
                </c:pt>
                <c:pt idx="152">
                  <c:v>1.8987593130879897E-5</c:v>
                </c:pt>
                <c:pt idx="153">
                  <c:v>1.902806707369038E-5</c:v>
                </c:pt>
                <c:pt idx="154">
                  <c:v>1.911023165382089E-5</c:v>
                </c:pt>
                <c:pt idx="155">
                  <c:v>1.91507536100323E-5</c:v>
                </c:pt>
                <c:pt idx="156">
                  <c:v>1.9191299679602409E-5</c:v>
                </c:pt>
                <c:pt idx="157">
                  <c:v>1.9273536598321586E-5</c:v>
                </c:pt>
                <c:pt idx="158">
                  <c:v>1.9314131100488526E-5</c:v>
                </c:pt>
                <c:pt idx="159">
                  <c:v>1.9354749918906041E-5</c:v>
                </c:pt>
                <c:pt idx="160">
                  <c:v>1.9437059784877021E-5</c:v>
                </c:pt>
                <c:pt idx="161">
                  <c:v>1.9477727428200419E-5</c:v>
                </c:pt>
                <c:pt idx="162">
                  <c:v>1.9518419577167364E-5</c:v>
                </c:pt>
                <c:pt idx="163">
                  <c:v>1.95591362918907E-5</c:v>
                </c:pt>
                <c:pt idx="164">
                  <c:v>1.9599877630967943E-5</c:v>
                </c:pt>
                <c:pt idx="165">
                  <c:v>1.9640643651477648E-5</c:v>
                </c:pt>
                <c:pt idx="166">
                  <c:v>1.9681434408975917E-5</c:v>
                </c:pt>
                <c:pt idx="167">
                  <c:v>1.9722249957492958E-5</c:v>
                </c:pt>
                <c:pt idx="168">
                  <c:v>1.9763090349529738E-5</c:v>
                </c:pt>
                <c:pt idx="169">
                  <c:v>1.9803955636054776E-5</c:v>
                </c:pt>
                <c:pt idx="170">
                  <c:v>1.9844845866500969E-5</c:v>
                </c:pt>
                <c:pt idx="171">
                  <c:v>1.9885761088762563E-5</c:v>
                </c:pt>
                <c:pt idx="172">
                  <c:v>1.9926701349192188E-5</c:v>
                </c:pt>
                <c:pt idx="173">
                  <c:v>1.9967666692598006E-5</c:v>
                </c:pt>
                <c:pt idx="174">
                  <c:v>2.0008657162240934E-5</c:v>
                </c:pt>
                <c:pt idx="175">
                  <c:v>2.0008657162240934E-5</c:v>
                </c:pt>
                <c:pt idx="176">
                  <c:v>2.0049046978863048E-5</c:v>
                </c:pt>
                <c:pt idx="177">
                  <c:v>2.0090113071271027E-5</c:v>
                </c:pt>
                <c:pt idx="178">
                  <c:v>2.0131204447435511E-5</c:v>
                </c:pt>
                <c:pt idx="179">
                  <c:v>2.0131204447435511E-5</c:v>
                </c:pt>
                <c:pt idx="180">
                  <c:v>2.0171796524752027E-5</c:v>
                </c:pt>
                <c:pt idx="181">
                  <c:v>2.0171796524752027E-5</c:v>
                </c:pt>
                <c:pt idx="182">
                  <c:v>2.0212490142618101E-5</c:v>
                </c:pt>
                <c:pt idx="183">
                  <c:v>2.0253708438597513E-5</c:v>
                </c:pt>
                <c:pt idx="184">
                  <c:v>2.0253708438597513E-5</c:v>
                </c:pt>
                <c:pt idx="185">
                  <c:v>2.0294554809602115E-5</c:v>
                </c:pt>
                <c:pt idx="186">
                  <c:v>2.0294554809602115E-5</c:v>
                </c:pt>
                <c:pt idx="187">
                  <c:v>2.0294554809602115E-5</c:v>
                </c:pt>
                <c:pt idx="188">
                  <c:v>2.0335182514748717E-5</c:v>
                </c:pt>
                <c:pt idx="189">
                  <c:v>2.0335182514748717E-5</c:v>
                </c:pt>
                <c:pt idx="190">
                  <c:v>2.0335182514748717E-5</c:v>
                </c:pt>
                <c:pt idx="191">
                  <c:v>2.0376040501493224E-5</c:v>
                </c:pt>
                <c:pt idx="192">
                  <c:v>2.0376040501493224E-5</c:v>
                </c:pt>
                <c:pt idx="193">
                  <c:v>2.0376040501493224E-5</c:v>
                </c:pt>
                <c:pt idx="194">
                  <c:v>2.0376040501493224E-5</c:v>
                </c:pt>
                <c:pt idx="195">
                  <c:v>2.0416987901566367E-5</c:v>
                </c:pt>
                <c:pt idx="196">
                  <c:v>2.0416987901566367E-5</c:v>
                </c:pt>
                <c:pt idx="197">
                  <c:v>2.0416987901566367E-5</c:v>
                </c:pt>
                <c:pt idx="198">
                  <c:v>2.0416987901566367E-5</c:v>
                </c:pt>
                <c:pt idx="199">
                  <c:v>2.0416987901566367E-5</c:v>
                </c:pt>
                <c:pt idx="200">
                  <c:v>2.0416987901566367E-5</c:v>
                </c:pt>
                <c:pt idx="201">
                  <c:v>2.0416666666666667E-5</c:v>
                </c:pt>
                <c:pt idx="202">
                  <c:v>2.0416679517648004E-5</c:v>
                </c:pt>
                <c:pt idx="203">
                  <c:v>2.0416718069799309E-5</c:v>
                </c:pt>
                <c:pt idx="204">
                  <c:v>2.0416782320742502E-5</c:v>
                </c:pt>
                <c:pt idx="205">
                  <c:v>2.041687226651428E-5</c:v>
                </c:pt>
                <c:pt idx="206">
                  <c:v>2.0416987901566367E-5</c:v>
                </c:pt>
                <c:pt idx="207">
                  <c:v>2.037546255209918E-5</c:v>
                </c:pt>
                <c:pt idx="208">
                  <c:v>2.0375629542728942E-5</c:v>
                </c:pt>
                <c:pt idx="209">
                  <c:v>2.0375822196488221E-5</c:v>
                </c:pt>
                <c:pt idx="210">
                  <c:v>2.0376040501493224E-5</c:v>
                </c:pt>
                <c:pt idx="211">
                  <c:v>2.0334617777611197E-5</c:v>
                </c:pt>
                <c:pt idx="212">
                  <c:v>2.0334887343127943E-5</c:v>
                </c:pt>
                <c:pt idx="213">
                  <c:v>2.0335182514748717E-5</c:v>
                </c:pt>
                <c:pt idx="214">
                  <c:v>2.0293836607599282E-5</c:v>
                </c:pt>
                <c:pt idx="215">
                  <c:v>2.0294182935227011E-5</c:v>
                </c:pt>
                <c:pt idx="216">
                  <c:v>2.0294554809602115E-5</c:v>
                </c:pt>
                <c:pt idx="217">
                  <c:v>2.0253285541118969E-5</c:v>
                </c:pt>
                <c:pt idx="218">
                  <c:v>2.0253708438597513E-5</c:v>
                </c:pt>
                <c:pt idx="219">
                  <c:v>2.0212490142618101E-5</c:v>
                </c:pt>
                <c:pt idx="220">
                  <c:v>2.0171297292189792E-5</c:v>
                </c:pt>
                <c:pt idx="221">
                  <c:v>2.0171796524752027E-5</c:v>
                </c:pt>
                <c:pt idx="222">
                  <c:v>2.0130654476176462E-5</c:v>
                </c:pt>
                <c:pt idx="223">
                  <c:v>2.0131204447435511E-5</c:v>
                </c:pt>
                <c:pt idx="224">
                  <c:v>2.0090113071271027E-5</c:v>
                </c:pt>
                <c:pt idx="225">
                  <c:v>2.0049046978863048E-5</c:v>
                </c:pt>
                <c:pt idx="226">
                  <c:v>2.0008006133165325E-5</c:v>
                </c:pt>
                <c:pt idx="227">
                  <c:v>2.0008657162240934E-5</c:v>
                </c:pt>
                <c:pt idx="228">
                  <c:v>1.9967666692598006E-5</c:v>
                </c:pt>
                <c:pt idx="229">
                  <c:v>1.9926701349192188E-5</c:v>
                </c:pt>
                <c:pt idx="230">
                  <c:v>1.9885761088762563E-5</c:v>
                </c:pt>
                <c:pt idx="231">
                  <c:v>1.9844845866500969E-5</c:v>
                </c:pt>
                <c:pt idx="232">
                  <c:v>1.9803955636054776E-5</c:v>
                </c:pt>
                <c:pt idx="233">
                  <c:v>1.9763090349529738E-5</c:v>
                </c:pt>
                <c:pt idx="234">
                  <c:v>1.9722249957492958E-5</c:v>
                </c:pt>
                <c:pt idx="235">
                  <c:v>1.9681434408975917E-5</c:v>
                </c:pt>
                <c:pt idx="236">
                  <c:v>1.9640643651477648E-5</c:v>
                </c:pt>
                <c:pt idx="237">
                  <c:v>1.9599877630967943E-5</c:v>
                </c:pt>
                <c:pt idx="238">
                  <c:v>1.95591362918907E-5</c:v>
                </c:pt>
                <c:pt idx="239">
                  <c:v>1.9518419577167364E-5</c:v>
                </c:pt>
                <c:pt idx="240">
                  <c:v>1.9477727428200419E-5</c:v>
                </c:pt>
                <c:pt idx="241">
                  <c:v>1.9437059784877021E-5</c:v>
                </c:pt>
                <c:pt idx="242">
                  <c:v>1.9354749918906041E-5</c:v>
                </c:pt>
                <c:pt idx="243">
                  <c:v>1.9314131100488526E-5</c:v>
                </c:pt>
                <c:pt idx="244">
                  <c:v>1.9273536598321586E-5</c:v>
                </c:pt>
                <c:pt idx="245">
                  <c:v>1.9191299679602409E-5</c:v>
                </c:pt>
                <c:pt idx="246">
                  <c:v>1.91507536100323E-5</c:v>
                </c:pt>
                <c:pt idx="247">
                  <c:v>1.911023165382089E-5</c:v>
                </c:pt>
                <c:pt idx="248">
                  <c:v>1.902806707369038E-5</c:v>
                </c:pt>
                <c:pt idx="249">
                  <c:v>1.8987593130879897E-5</c:v>
                </c:pt>
                <c:pt idx="250">
                  <c:v>1.8905476418483283E-5</c:v>
                </c:pt>
                <c:pt idx="251">
                  <c:v>1.8865050194786966E-5</c:v>
                </c:pt>
                <c:pt idx="252">
                  <c:v>1.878298104994124E-5</c:v>
                </c:pt>
                <c:pt idx="253">
                  <c:v>1.8742602239298342E-5</c:v>
                </c:pt>
                <c:pt idx="254">
                  <c:v>1.8660580350083912E-5</c:v>
                </c:pt>
                <c:pt idx="255">
                  <c:v>1.8620248634735231E-5</c:v>
                </c:pt>
                <c:pt idx="256">
                  <c:v>1.8538273677572884E-5</c:v>
                </c:pt>
                <c:pt idx="257">
                  <c:v>1.8456322061472493E-5</c:v>
                </c:pt>
                <c:pt idx="258">
                  <c:v>1.8416060367869901E-5</c:v>
                </c:pt>
                <c:pt idx="259">
                  <c:v>1.8334155176766413E-5</c:v>
                </c:pt>
                <c:pt idx="260">
                  <c:v>1.8252273066734159E-5</c:v>
                </c:pt>
                <c:pt idx="261">
                  <c:v>1.8212080614921515E-5</c:v>
                </c:pt>
                <c:pt idx="262">
                  <c:v>1.8130244397058632E-5</c:v>
                </c:pt>
                <c:pt idx="263">
                  <c:v>1.8048430987463045E-5</c:v>
                </c:pt>
                <c:pt idx="264">
                  <c:v>1.7966640292378695E-5</c:v>
                </c:pt>
                <c:pt idx="265">
                  <c:v>1.7884872216648391E-5</c:v>
                </c:pt>
                <c:pt idx="266">
                  <c:v>1.7803126663719669E-5</c:v>
                </c:pt>
                <c:pt idx="267">
                  <c:v>1.7721403535650755E-5</c:v>
                </c:pt>
                <c:pt idx="268">
                  <c:v>1.7639702733116603E-5</c:v>
                </c:pt>
                <c:pt idx="269">
                  <c:v>1.7558024155415024E-5</c:v>
                </c:pt>
                <c:pt idx="270">
                  <c:v>1.7476367700472897E-5</c:v>
                </c:pt>
                <c:pt idx="271">
                  <c:v>1.7394733264852462E-5</c:v>
                </c:pt>
                <c:pt idx="272">
                  <c:v>1.731312074375771E-5</c:v>
                </c:pt>
                <c:pt idx="273">
                  <c:v>1.7231530031040828E-5</c:v>
                </c:pt>
                <c:pt idx="274">
                  <c:v>1.7149961019208776E-5</c:v>
                </c:pt>
                <c:pt idx="275">
                  <c:v>1.7068413599429889E-5</c:v>
                </c:pt>
                <c:pt idx="276">
                  <c:v>1.6986887661540609E-5</c:v>
                </c:pt>
                <c:pt idx="277">
                  <c:v>1.6905383094052268E-5</c:v>
                </c:pt>
                <c:pt idx="278">
                  <c:v>1.678223311749131E-5</c:v>
                </c:pt>
                <c:pt idx="279">
                  <c:v>1.6700770951072909E-5</c:v>
                </c:pt>
                <c:pt idx="280">
                  <c:v>1.6619329812708006E-5</c:v>
                </c:pt>
                <c:pt idx="281">
                  <c:v>1.6537909585677107E-5</c:v>
                </c:pt>
                <c:pt idx="282">
                  <c:v>1.6414843485304134E-5</c:v>
                </c:pt>
                <c:pt idx="283">
                  <c:v>1.6333464725630378E-5</c:v>
                </c:pt>
                <c:pt idx="284">
                  <c:v>1.6210439852755204E-5</c:v>
                </c:pt>
                <c:pt idx="285">
                  <c:v>1.6129102078176797E-5</c:v>
                </c:pt>
                <c:pt idx="286">
                  <c:v>1.6047784612133024E-5</c:v>
                </c:pt>
                <c:pt idx="287">
                  <c:v>1.5924820663609028E-5</c:v>
                </c:pt>
                <c:pt idx="288">
                  <c:v>1.5843543440344903E-5</c:v>
                </c:pt>
                <c:pt idx="289">
                  <c:v>1.5720619482176753E-5</c:v>
                </c:pt>
                <c:pt idx="290">
                  <c:v>1.5639381994377882E-5</c:v>
                </c:pt>
                <c:pt idx="291">
                  <c:v>1.5516497514333322E-5</c:v>
                </c:pt>
                <c:pt idx="292">
                  <c:v>1.5435299244881174E-5</c:v>
                </c:pt>
                <c:pt idx="293">
                  <c:v>1.531245372098731E-5</c:v>
                </c:pt>
                <c:pt idx="294">
                  <c:v>1.5189627476420158E-5</c:v>
                </c:pt>
                <c:pt idx="295">
                  <c:v>1.5108487043758914E-5</c:v>
                </c:pt>
                <c:pt idx="296">
                  <c:v>1.4985698954401799E-5</c:v>
                </c:pt>
                <c:pt idx="297">
                  <c:v>1.4862929738574414E-5</c:v>
                </c:pt>
                <c:pt idx="298">
                  <c:v>1.4781845925338148E-5</c:v>
                </c:pt>
                <c:pt idx="299">
                  <c:v>1.4659114042598673E-5</c:v>
                </c:pt>
                <c:pt idx="300">
                  <c:v>1.4536400617114499E-5</c:v>
                </c:pt>
                <c:pt idx="301">
                  <c:v>1.4455372174505606E-5</c:v>
                </c:pt>
                <c:pt idx="302">
                  <c:v>1.4332695239262144E-5</c:v>
                </c:pt>
                <c:pt idx="303">
                  <c:v>1.4210036334753204E-5</c:v>
                </c:pt>
                <c:pt idx="304">
                  <c:v>1.4087395316568985E-5</c:v>
                </c:pt>
                <c:pt idx="305">
                  <c:v>1.3964772039196381E-5</c:v>
                </c:pt>
                <c:pt idx="306">
                  <c:v>1.3842166356027941E-5</c:v>
                </c:pt>
                <c:pt idx="307">
                  <c:v>1.3761244786037595E-5</c:v>
                </c:pt>
                <c:pt idx="308">
                  <c:v>1.3638673847123083E-5</c:v>
                </c:pt>
                <c:pt idx="309">
                  <c:v>1.3516120056115146E-5</c:v>
                </c:pt>
                <c:pt idx="310">
                  <c:v>1.3393583262120087E-5</c:v>
                </c:pt>
                <c:pt idx="311">
                  <c:v>1.3271063313195756E-5</c:v>
                </c:pt>
                <c:pt idx="312">
                  <c:v>1.3148560056360927E-5</c:v>
                </c:pt>
                <c:pt idx="313">
                  <c:v>1.3026073337604712E-5</c:v>
                </c:pt>
                <c:pt idx="314">
                  <c:v>1.2903603001896093E-5</c:v>
                </c:pt>
                <c:pt idx="315">
                  <c:v>1.2781148893193456E-5</c:v>
                </c:pt>
                <c:pt idx="316">
                  <c:v>1.2658710854454239E-5</c:v>
                </c:pt>
                <c:pt idx="317">
                  <c:v>1.2494622060977928E-5</c:v>
                </c:pt>
                <c:pt idx="318">
                  <c:v>1.2372215687082501E-5</c:v>
                </c:pt>
                <c:pt idx="319">
                  <c:v>1.2249824906114217E-5</c:v>
                </c:pt>
                <c:pt idx="320">
                  <c:v>1.2127449557124152E-5</c:v>
                </c:pt>
                <c:pt idx="321">
                  <c:v>1.2005089478211469E-5</c:v>
                </c:pt>
                <c:pt idx="322">
                  <c:v>1.1882744506533405E-5</c:v>
                </c:pt>
                <c:pt idx="323">
                  <c:v>1.1760414478315301E-5</c:v>
                </c:pt>
                <c:pt idx="324">
                  <c:v>1.1596432562194057E-5</c:v>
                </c:pt>
                <c:pt idx="325">
                  <c:v>1.1474131925894946E-5</c:v>
                </c:pt>
                <c:pt idx="326">
                  <c:v>1.1351845736241832E-5</c:v>
                </c:pt>
                <c:pt idx="327">
                  <c:v>1.1229573825834113E-5</c:v>
                </c:pt>
                <c:pt idx="328">
                  <c:v>1.10656493597237E-5</c:v>
                </c:pt>
                <c:pt idx="329">
                  <c:v>1.0943405502092084E-5</c:v>
                </c:pt>
                <c:pt idx="330">
                  <c:v>1.0821175416260753E-5</c:v>
                </c:pt>
                <c:pt idx="331">
                  <c:v>1.0657292264701689E-5</c:v>
                </c:pt>
                <c:pt idx="332">
                  <c:v>1.0535089209047897E-5</c:v>
                </c:pt>
                <c:pt idx="333">
                  <c:v>1.0412899410104012E-5</c:v>
                </c:pt>
                <c:pt idx="334">
                  <c:v>1.0249056027856929E-5</c:v>
                </c:pt>
                <c:pt idx="335">
                  <c:v>1.0126892221486498E-5</c:v>
                </c:pt>
                <c:pt idx="336">
                  <c:v>9.9630744827096026E-6</c:v>
                </c:pt>
                <c:pt idx="337">
                  <c:v>9.8409359691242847E-6</c:v>
                </c:pt>
                <c:pt idx="338">
                  <c:v>9.6771431708872524E-6</c:v>
                </c:pt>
                <c:pt idx="339">
                  <c:v>9.5550292440580952E-6</c:v>
                </c:pt>
                <c:pt idx="340">
                  <c:v>9.3912606772768906E-6</c:v>
                </c:pt>
                <c:pt idx="341">
                  <c:v>9.2691706251085233E-6</c:v>
                </c:pt>
                <c:pt idx="342">
                  <c:v>9.1054255747203667E-6</c:v>
                </c:pt>
                <c:pt idx="343">
                  <c:v>8.9833586792267024E-6</c:v>
                </c:pt>
                <c:pt idx="344">
                  <c:v>8.8196364243664944E-6</c:v>
                </c:pt>
                <c:pt idx="345">
                  <c:v>8.6975919618478871E-6</c:v>
                </c:pt>
                <c:pt idx="346">
                  <c:v>8.5338917760260721E-6</c:v>
                </c:pt>
                <c:pt idx="347">
                  <c:v>8.4118690172478711E-6</c:v>
                </c:pt>
                <c:pt idx="348">
                  <c:v>8.2481901685296895E-6</c:v>
                </c:pt>
                <c:pt idx="349">
                  <c:v>8.126188378902175E-6</c:v>
                </c:pt>
                <c:pt idx="350">
                  <c:v>7.962530130088256E-6</c:v>
                </c:pt>
                <c:pt idx="351">
                  <c:v>7.7988819031812135E-6</c:v>
                </c:pt>
                <c:pt idx="352">
                  <c:v>7.6769101786561316E-6</c:v>
                </c:pt>
                <c:pt idx="353">
                  <c:v>7.5132814363813856E-6</c:v>
                </c:pt>
                <c:pt idx="354">
                  <c:v>7.3496621556301495E-6</c:v>
                </c:pt>
                <c:pt idx="355">
                  <c:v>7.2277188150919772E-6</c:v>
                </c:pt>
                <c:pt idx="356">
                  <c:v>7.0641178928843786E-6</c:v>
                </c:pt>
                <c:pt idx="357">
                  <c:v>6.9005258665644626E-6</c:v>
                </c:pt>
                <c:pt idx="358">
                  <c:v>6.7786092131405957E-6</c:v>
                </c:pt>
                <c:pt idx="359">
                  <c:v>6.6150344090841044E-6</c:v>
                </c:pt>
                <c:pt idx="360">
                  <c:v>6.4514679303410065E-6</c:v>
                </c:pt>
                <c:pt idx="361">
                  <c:v>6.3295762523437719E-6</c:v>
                </c:pt>
                <c:pt idx="362">
                  <c:v>6.1660258500231268E-6</c:v>
                </c:pt>
                <c:pt idx="363">
                  <c:v>6.0024831978198733E-6</c:v>
                </c:pt>
                <c:pt idx="364">
                  <c:v>5.8389481030300847E-6</c:v>
                </c:pt>
                <c:pt idx="365">
                  <c:v>5.6754203724836555E-6</c:v>
                </c:pt>
                <c:pt idx="366">
                  <c:v>5.5535664792228863E-6</c:v>
                </c:pt>
                <c:pt idx="367">
                  <c:v>5.3900528958477624E-6</c:v>
                </c:pt>
                <c:pt idx="368">
                  <c:v>5.2265460945279188E-6</c:v>
                </c:pt>
                <c:pt idx="369">
                  <c:v>5.0630458803479773E-6</c:v>
                </c:pt>
                <c:pt idx="370">
                  <c:v>4.9412187246529006E-6</c:v>
                </c:pt>
                <c:pt idx="371">
                  <c:v>4.7777310983933731E-6</c:v>
                </c:pt>
                <c:pt idx="372">
                  <c:v>4.6142494721378738E-6</c:v>
                </c:pt>
                <c:pt idx="373">
                  <c:v>4.4507736494181076E-6</c:v>
                </c:pt>
                <c:pt idx="374">
                  <c:v>4.2873034334077893E-6</c:v>
                </c:pt>
                <c:pt idx="375">
                  <c:v>4.1238386269347868E-6</c:v>
                </c:pt>
                <c:pt idx="376">
                  <c:v>4.0020456991599468E-6</c:v>
                </c:pt>
                <c:pt idx="377">
                  <c:v>3.8385911189226155E-6</c:v>
                </c:pt>
                <c:pt idx="378">
                  <c:v>3.6751413547528366E-6</c:v>
                </c:pt>
                <c:pt idx="379">
                  <c:v>3.5116962082169128E-6</c:v>
                </c:pt>
                <c:pt idx="380">
                  <c:v>3.348255480596307E-6</c:v>
                </c:pt>
                <c:pt idx="381">
                  <c:v>3.1848189728999041E-6</c:v>
                </c:pt>
                <c:pt idx="382">
                  <c:v>3.0213864858762827E-6</c:v>
                </c:pt>
                <c:pt idx="383">
                  <c:v>2.8579578200260072E-6</c:v>
                </c:pt>
                <c:pt idx="384">
                  <c:v>2.736199442280603E-6</c:v>
                </c:pt>
                <c:pt idx="385">
                  <c:v>2.5727778193482066E-6</c:v>
                </c:pt>
                <c:pt idx="386">
                  <c:v>2.4093594177259011E-6</c:v>
                </c:pt>
                <c:pt idx="387">
                  <c:v>2.2459440370453979E-6</c:v>
                </c:pt>
                <c:pt idx="388">
                  <c:v>2.0825314767520626E-6</c:v>
                </c:pt>
                <c:pt idx="389">
                  <c:v>1.9191215361172859E-6</c:v>
                </c:pt>
                <c:pt idx="390">
                  <c:v>1.7557140142508653E-6</c:v>
                </c:pt>
                <c:pt idx="391">
                  <c:v>1.5923087101133983E-6</c:v>
                </c:pt>
                <c:pt idx="392">
                  <c:v>1.4289054225286807E-6</c:v>
                </c:pt>
                <c:pt idx="393">
                  <c:v>1.2655039501961194E-6</c:v>
                </c:pt>
                <c:pt idx="394">
                  <c:v>1.1021040917031478E-6</c:v>
                </c:pt>
                <c:pt idx="395">
                  <c:v>9.8037231220431568E-7</c:v>
                </c:pt>
                <c:pt idx="396">
                  <c:v>8.1697507676705481E-7</c:v>
                </c:pt>
                <c:pt idx="397">
                  <c:v>6.5357885038411326E-7</c:v>
                </c:pt>
                <c:pt idx="398">
                  <c:v>4.9018343131932911E-7</c:v>
                </c:pt>
                <c:pt idx="399">
                  <c:v>3.267886177867414E-7</c:v>
                </c:pt>
                <c:pt idx="400">
                  <c:v>1.6339420796303694E-7</c:v>
                </c:pt>
                <c:pt idx="401">
                  <c:v>0</c:v>
                </c:pt>
              </c:numCache>
            </c:numRef>
          </c:yVal>
          <c:smooth val="0"/>
          <c:extLst>
            <c:ext xmlns:c16="http://schemas.microsoft.com/office/drawing/2014/chart" uri="{C3380CC4-5D6E-409C-BE32-E72D297353CC}">
              <c16:uniqueId val="{00000001-9260-474C-95B7-8AE49F83E011}"/>
            </c:ext>
          </c:extLst>
        </c:ser>
        <c:dLbls>
          <c:showLegendKey val="0"/>
          <c:showVal val="0"/>
          <c:showCatName val="0"/>
          <c:showSerName val="0"/>
          <c:showPercent val="0"/>
          <c:showBubbleSize val="0"/>
        </c:dLbls>
        <c:axId val="-1151713616"/>
        <c:axId val="-1151711568"/>
      </c:scatterChart>
      <c:valAx>
        <c:axId val="-1151713616"/>
        <c:scaling>
          <c:orientation val="minMax"/>
        </c:scaling>
        <c:delete val="0"/>
        <c:axPos val="b"/>
        <c:numFmt formatCode="0.00000E+00" sourceLinked="1"/>
        <c:majorTickMark val="cross"/>
        <c:minorTickMark val="none"/>
        <c:tickLblPos val="nextTo"/>
        <c:txPr>
          <a:bodyPr rot="0" vert="wordArtVert" lIns="0" anchor="ctr" anchorCtr="1">
            <a:noAutofit/>
          </a:bodyPr>
          <a:lstStyle/>
          <a:p>
            <a:pPr>
              <a:defRPr/>
            </a:pPr>
            <a:endParaRPr lang="en-US"/>
          </a:p>
        </c:txPr>
        <c:crossAx val="-1151711568"/>
        <c:crosses val="autoZero"/>
        <c:crossBetween val="midCat"/>
      </c:valAx>
      <c:valAx>
        <c:axId val="-1151711568"/>
        <c:scaling>
          <c:orientation val="minMax"/>
        </c:scaling>
        <c:delete val="0"/>
        <c:axPos val="l"/>
        <c:majorGridlines/>
        <c:numFmt formatCode="0.00000E+00" sourceLinked="1"/>
        <c:majorTickMark val="out"/>
        <c:minorTickMark val="none"/>
        <c:tickLblPos val="nextTo"/>
        <c:crossAx val="-1151713616"/>
        <c:crosses val="autoZero"/>
        <c:crossBetween val="midCat"/>
      </c:valAx>
    </c:plotArea>
    <c:legend>
      <c:legendPos val="r"/>
      <c:overlay val="0"/>
    </c:legend>
    <c:plotVisOnly val="1"/>
    <c:dispBlanksAs val="gap"/>
    <c:showDLblsOverMax val="0"/>
  </c:chart>
  <c:printSettings>
    <c:headerFooter/>
    <c:pageMargins b="1" l="0.75" r="0.75" t="1" header="0.5" footer="0.5"/>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12700</xdr:colOff>
      <xdr:row>1</xdr:row>
      <xdr:rowOff>12700</xdr:rowOff>
    </xdr:from>
    <xdr:to>
      <xdr:col>21</xdr:col>
      <xdr:colOff>25400</xdr:colOff>
      <xdr:row>41</xdr:row>
      <xdr:rowOff>139700</xdr:rowOff>
    </xdr:to>
    <xdr:sp macro="" textlink="">
      <xdr:nvSpPr>
        <xdr:cNvPr id="2" name="TextBox 1">
          <a:extLst>
            <a:ext uri="{FF2B5EF4-FFF2-40B4-BE49-F238E27FC236}">
              <a16:creationId xmlns:a16="http://schemas.microsoft.com/office/drawing/2014/main" id="{188F0D95-5158-EC45-8B24-DB4D5F225C1B}"/>
            </a:ext>
          </a:extLst>
        </xdr:cNvPr>
        <xdr:cNvSpPr txBox="1"/>
      </xdr:nvSpPr>
      <xdr:spPr>
        <a:xfrm>
          <a:off x="838200" y="215900"/>
          <a:ext cx="16522700" cy="825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True Sine Direct Digitial Synthesis and regulation model for true</a:t>
          </a:r>
          <a:r>
            <a:rPr lang="en-US" sz="1100" baseline="0"/>
            <a:t> sine power inverters using the PIC 16F1832X MCUs.</a:t>
          </a:r>
        </a:p>
        <a:p>
          <a:r>
            <a:rPr lang="en-US" sz="1100" baseline="0"/>
            <a:t>Copyright 2019 © Brian Cornell.</a:t>
          </a:r>
        </a:p>
        <a:p>
          <a:endParaRPr lang="en-US" sz="1100" baseline="0"/>
        </a:p>
        <a:p>
          <a:r>
            <a:rPr lang="en-US" sz="1100" u="sng"/>
            <a:t>Introduction</a:t>
          </a:r>
          <a:endParaRPr lang="en-US" sz="1100" u="none"/>
        </a:p>
        <a:p>
          <a:r>
            <a:rPr lang="en-US" sz="1100" u="none"/>
            <a:t>This workbook models the DDS </a:t>
          </a:r>
          <a:r>
            <a:rPr lang="en-US" sz="1100" b="0" i="0" u="none" strike="noStrike">
              <a:solidFill>
                <a:schemeClr val="dk1"/>
              </a:solidFill>
              <a:effectLst/>
              <a:latin typeface="+mn-lt"/>
              <a:ea typeface="+mn-ea"/>
              <a:cs typeface="+mn-cs"/>
            </a:rPr>
            <a:t>algorithm</a:t>
          </a:r>
          <a:r>
            <a:rPr lang="en-US" sz="1100" u="none"/>
            <a:t> and generates the table constants for inclusion in the sine controller's firmware.  The model</a:t>
          </a:r>
          <a:r>
            <a:rPr lang="en-US" sz="1100" u="none" baseline="0"/>
            <a:t> defines the operating parameters and allows the designer to modify based on the hardware design and desired operating characteristics.  It's based on a 60Hz design using a 200-value array with eight voltage steps.  It can be easily modified to support other configurations.</a:t>
          </a:r>
        </a:p>
        <a:p>
          <a:endParaRPr lang="en-US" sz="1100" u="none" baseline="0"/>
        </a:p>
        <a:p>
          <a:r>
            <a:rPr lang="en-US" sz="1100" u="sng"/>
            <a:t>Using the Model</a:t>
          </a:r>
        </a:p>
        <a:p>
          <a:r>
            <a:rPr lang="en-US" sz="1100" u="none"/>
            <a:t>The tabs are arranged in the order of use.  The designer must first decide on the speed at which the</a:t>
          </a:r>
          <a:r>
            <a:rPr lang="en-US" sz="1100" u="none" baseline="0"/>
            <a:t> DDS wil run.  The MCU uses Timer2 &amp; PWM5 to drive the sine bridge and the frequency at which it runs is dependent on the system oscillator (Fosc).  For the most precise sine frequency (assuming 60Hz) Timer2's period should be evenly divisible into the output frequency's period (e.g. 60Hz ≈ 16.667mS).  If an approximate output frequency can be tolerated then there is much greater flexibility.</a:t>
          </a:r>
        </a:p>
        <a:p>
          <a:endParaRPr lang="en-US" sz="1100" u="none" baseline="0"/>
        </a:p>
        <a:p>
          <a:r>
            <a:rPr lang="en-US" sz="1100" u="none" baseline="0"/>
            <a:t>1) Use the PWM tab to model the PWM timing.  First set Fosc and then adjust Timer2's PR Match value to obtain the desired frequency.  The Postscaler should be set to '1' since it's not used to scale timing to the PWM.  The Prescaler can be used.</a:t>
          </a:r>
        </a:p>
        <a:p>
          <a:endParaRPr lang="en-US" sz="1100" u="none" baseline="0"/>
        </a:p>
        <a:p>
          <a:r>
            <a:rPr lang="en-US" sz="1100" u="none" baseline="0"/>
            <a:t>2) The 'Digital PWM Algorithm' box on the PWM tab models the timing relative to the desired output frequency.  Considerations:</a:t>
          </a:r>
        </a:p>
        <a:p>
          <a:pPr lvl="1"/>
          <a:r>
            <a:rPr lang="en-US" sz="1100" u="none" baseline="0"/>
            <a:t>a) If a more precise output frequency is desired pay attention to the 'PWM' and '∆' columns.</a:t>
          </a:r>
        </a:p>
        <a:p>
          <a:pPr lvl="1"/>
          <a:r>
            <a:rPr lang="en-US" sz="1100" u="none" baseline="0"/>
            <a:t>b) Higher frequencies will allow for smaller output inductors but increase table size and memory requirements.  This could require a processor change or accepting less regulation steps which results in wider output voltage swings.  The Nyquist criteria does not need to be strictly adhered to to obtain outputs with acceptable THD.  Experimentation has shown that PWM frequencies in excess of 200 cycles per sine quarter yield no material reduction in THD.</a:t>
          </a:r>
        </a:p>
        <a:p>
          <a:pPr lvl="1"/>
          <a:r>
            <a:rPr lang="en-US" sz="1100" u="none" baseline="0"/>
            <a:t>c) Pay attention to the 'Instructions per PWM Cycle'.  This represents the MCU's foreground execution margin.  DDS relies on the successive loading of PWM duty cycle constants from memory arrays and this timing is critical to for a clean waveform.  To ensure, the non-maskable interrupt is used and this leaves little time for execution of other tasks.  This regulation model implies moderate computational burden on the MCU to determine when a different table should be used.  If the 'FEATURE_NTC' is also enabled additional foreground processing time will be required.  Insufficient time will result in non-responsive or slugish behavior.</a:t>
          </a:r>
        </a:p>
        <a:p>
          <a:pPr lvl="0"/>
          <a:endParaRPr lang="en-US" sz="1100" u="none" baseline="0"/>
        </a:p>
        <a:p>
          <a:pPr lvl="0"/>
          <a:r>
            <a:rPr lang="en-US" sz="1100" u="none" baseline="0"/>
            <a:t>3) Use the REGULATION tab to establish &amp; model the algorithm.</a:t>
          </a:r>
        </a:p>
        <a:p>
          <a:pPr lvl="1"/>
          <a:r>
            <a:rPr lang="en-US" sz="1100" u="none" baseline="0"/>
            <a:t>a) Set the ADC scaling in the 'ADC Scaling' box using the Vref field.  Dependencies for this include the sense voltage range and sense ratio.  The firmware uses a PI routine for table selection and relies on a 16-bit unsigned integer for sample summing:  the designer must ensure that this does not overflow.</a:t>
          </a:r>
        </a:p>
        <a:p>
          <a:pPr lvl="1"/>
          <a:r>
            <a:rPr lang="en-US" sz="1100" u="none" baseline="0"/>
            <a:t>b) Input the inverter's operational parameters in the 'Regulation Model Parameters' box top five fields.</a:t>
          </a:r>
        </a:p>
        <a:p>
          <a:pPr lvl="1"/>
          <a:r>
            <a:rPr lang="en-US" sz="1100" u="none" baseline="0"/>
            <a:t>c) The remaining fields:</a:t>
          </a:r>
        </a:p>
        <a:p>
          <a:pPr lvl="2"/>
          <a:r>
            <a:rPr lang="en-US" sz="1100" b="1" u="none" baseline="0"/>
            <a:t># of regulation steps:</a:t>
          </a:r>
          <a:r>
            <a:rPr lang="en-US" sz="1100" u="none" baseline="0"/>
            <a:t>  the number of voltage steps, and hence array size (e.g. # of tables).  The number of steps times the value of the 'Instructions per PWM Cycle' field set in the PWM tab define this and must fit in available memory.  This model is built for eight steps with an array size of 200 per step and both the 'FEATURE_NTC' &amp; 'FEATURE_REG' compile options enabled.</a:t>
          </a:r>
        </a:p>
        <a:p>
          <a:pPr lvl="2"/>
          <a:r>
            <a:rPr lang="en-US" sz="1100" b="1" u="none" baseline="0"/>
            <a:t>Vcc sense ratio:</a:t>
          </a:r>
          <a:r>
            <a:rPr lang="en-US" sz="1100" u="none" baseline="0"/>
            <a:t>  the model assumes that a low-voltage secondary winding is used as a proxy for the HV used to drive the output.  Make sure that the sense range is within the ADC's Vref value (plus a margin) but, also pay attention to the 'Sense volts / step' and 'ADC value / step' values.  The minimum for is 50mV and 10 respectively to prevent jitter (it's also dependent on the SNR of the sense circuit).  Last, confirm that the '∑ samples @ MAX sense' value doesn't exceed a 16-bit integer (65,535) plus a margin defined by the inverter's design for over-voltage shutdown.</a:t>
          </a:r>
        </a:p>
        <a:p>
          <a:pPr lvl="2"/>
          <a:r>
            <a:rPr lang="en-US" sz="1100" b="1" u="none" baseline="0"/>
            <a:t>Max permissible cycles:</a:t>
          </a:r>
          <a:r>
            <a:rPr lang="en-US" sz="1100" u="none" baseline="0"/>
            <a:t>  this determines the maximum (peak) duty cycle that the sine bridge can operate at.  It is bounded by the 'PWM resolution (cycles)' value which is dicted by the Fosc and Timer2 configuration.  A suggested starting point is to set this value to allow for a minimum of 1uS of off time for the high-side MOSFET switches when operating at minimum input voltage.  This is recommended to avoid high switching losses and increased distortion when operating at high power and minimum input voltage.  It is also dependent on the HV bus value at minimum input voltages; a large HV margin might require a reduced DC to maintain the proper output voltage.  This setting is also dependent on the MOSFETs used, switching frequency, etc. and so expect to verify this setting experimentally.</a:t>
          </a:r>
        </a:p>
        <a:p>
          <a:pPr lvl="2"/>
          <a:r>
            <a:rPr lang="en-US" sz="1100" u="none" baseline="0"/>
            <a:t># samples to average:  the number of individual samples to sum in the PI loop.  Suggested that this be 2x the output frequency but as for 'Vcc sense ratio', be sure the '∑ samples @ MAX sense' value has adequate margin.</a:t>
          </a:r>
        </a:p>
        <a:p>
          <a:pPr lvl="1"/>
          <a:r>
            <a:rPr lang="en-US" sz="1100" u="none" baseline="0"/>
            <a:t>d) The 'Direct Voltage Regulation Model' box models the key operating values based on the designer's previous input.  Adjust parameters to obtain the desired operating </a:t>
          </a:r>
          <a:r>
            <a:rPr lang="en-US" sz="1100" b="0" i="0" u="none" strike="noStrike">
              <a:solidFill>
                <a:schemeClr val="dk1"/>
              </a:solidFill>
              <a:effectLst/>
              <a:latin typeface="+mn-lt"/>
              <a:ea typeface="+mn-ea"/>
              <a:cs typeface="+mn-cs"/>
            </a:rPr>
            <a:t>characteristics</a:t>
          </a:r>
          <a:r>
            <a:rPr lang="en-US" sz="1100" b="0" i="0" u="none" strike="noStrike" baseline="0">
              <a:solidFill>
                <a:schemeClr val="dk1"/>
              </a:solidFill>
              <a:effectLst/>
              <a:latin typeface="+mn-lt"/>
              <a:ea typeface="+mn-ea"/>
              <a:cs typeface="+mn-cs"/>
            </a:rPr>
            <a:t>.  The designer can use the '*** Regulation Simulator ***' box to examine performance between the set points.</a:t>
          </a:r>
        </a:p>
        <a:p>
          <a:pPr lvl="0"/>
          <a:endParaRPr lang="en-US" sz="1100" b="0" i="0" u="none" strike="noStrike" baseline="0">
            <a:solidFill>
              <a:schemeClr val="dk1"/>
            </a:solidFill>
            <a:effectLst/>
            <a:latin typeface="+mn-lt"/>
            <a:ea typeface="+mn-ea"/>
            <a:cs typeface="+mn-cs"/>
          </a:endParaRPr>
        </a:p>
        <a:p>
          <a:pPr lvl="0"/>
          <a:r>
            <a:rPr lang="en-US" sz="1100" b="0" i="0" u="none" strike="noStrike" baseline="0">
              <a:solidFill>
                <a:schemeClr val="dk1"/>
              </a:solidFill>
              <a:effectLst/>
              <a:latin typeface="+mn-lt"/>
              <a:ea typeface="+mn-ea"/>
              <a:cs typeface="+mn-cs"/>
            </a:rPr>
            <a:t>4) The PWMTABLE tab calculates the individual table values for a particular array based on the 'Adj Factor' selection.  The table provides the basis for loading the firmware tables but also provides the designer with a visual of the output and detailed timing data which can be used to deterimine minimum off-time.</a:t>
          </a:r>
        </a:p>
        <a:p>
          <a:pPr lvl="0"/>
          <a:endParaRPr lang="en-US" sz="1100" b="0" i="0" u="none" strike="noStrike" baseline="0">
            <a:solidFill>
              <a:schemeClr val="dk1"/>
            </a:solidFill>
            <a:effectLst/>
            <a:latin typeface="+mn-lt"/>
            <a:ea typeface="+mn-ea"/>
            <a:cs typeface="+mn-cs"/>
          </a:endParaRPr>
        </a:p>
        <a:p>
          <a:pPr lvl="0"/>
          <a:r>
            <a:rPr lang="en-US" sz="1100" b="0" i="0" u="none" strike="noStrike" baseline="0">
              <a:solidFill>
                <a:schemeClr val="dk1"/>
              </a:solidFill>
              <a:effectLst/>
              <a:latin typeface="+mn-lt"/>
              <a:ea typeface="+mn-ea"/>
              <a:cs typeface="+mn-cs"/>
            </a:rPr>
            <a:t>5) The INCLUDE tab builds the include constants for each table array based on the PWMTABLE tab and the 'Adj Factor' selection.  To add the array constants to the PVAL.H include file:</a:t>
          </a:r>
        </a:p>
        <a:p>
          <a:pPr lvl="1"/>
          <a:r>
            <a:rPr lang="en-US" sz="1100" b="0" i="0" u="none" strike="noStrike" baseline="0">
              <a:solidFill>
                <a:schemeClr val="dk1"/>
              </a:solidFill>
              <a:effectLst/>
              <a:latin typeface="+mn-lt"/>
              <a:ea typeface="+mn-ea"/>
              <a:cs typeface="+mn-cs"/>
            </a:rPr>
            <a:t>a) In the PWMTABLE tab set the 'Ad'j Factor' field to the first (lowest) value.</a:t>
          </a:r>
        </a:p>
        <a:p>
          <a:pPr lvl="1"/>
          <a:r>
            <a:rPr lang="en-US" sz="1100" b="0" i="0" u="none" strike="noStrike" baseline="0">
              <a:solidFill>
                <a:schemeClr val="dk1"/>
              </a:solidFill>
              <a:effectLst/>
              <a:latin typeface="+mn-lt"/>
              <a:ea typeface="+mn-ea"/>
              <a:cs typeface="+mn-cs"/>
            </a:rPr>
            <a:t>b) In the INCLUDE tab highlight the 'Array (Table) 0' column containing the '#define' statements.</a:t>
          </a:r>
        </a:p>
        <a:p>
          <a:pPr lvl="1"/>
          <a:r>
            <a:rPr lang="en-US" sz="1100" b="0" i="0" u="none" strike="noStrike" baseline="0">
              <a:solidFill>
                <a:schemeClr val="dk1"/>
              </a:solidFill>
              <a:effectLst/>
              <a:latin typeface="+mn-lt"/>
              <a:ea typeface="+mn-ea"/>
              <a:cs typeface="+mn-cs"/>
            </a:rPr>
            <a:t>c) Copy &amp; paste into the PVAL.H under the comment '//Pattern for array 0' (be sure the old statements were deleted).</a:t>
          </a:r>
        </a:p>
        <a:p>
          <a:pPr lvl="1"/>
          <a:r>
            <a:rPr lang="en-US" sz="1100" b="0" i="0" u="none" strike="noStrike" baseline="0">
              <a:solidFill>
                <a:schemeClr val="dk1"/>
              </a:solidFill>
              <a:effectLst/>
              <a:latin typeface="+mn-lt"/>
              <a:ea typeface="+mn-ea"/>
              <a:cs typeface="+mn-cs"/>
            </a:rPr>
            <a:t>d) Repeat for the remaining tables.  Note that all of the include columns increment when a new Adj Factor is selected; the only difference is in the name of the constants under each list - e.g. P0V0, P1V0, P2V0...</a:t>
          </a:r>
          <a:endParaRPr lang="en-US" sz="1100" u="none"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114300</xdr:colOff>
      <xdr:row>4</xdr:row>
      <xdr:rowOff>38100</xdr:rowOff>
    </xdr:from>
    <xdr:to>
      <xdr:col>20</xdr:col>
      <xdr:colOff>635000</xdr:colOff>
      <xdr:row>33</xdr:row>
      <xdr:rowOff>152400</xdr:rowOff>
    </xdr:to>
    <xdr:graphicFrame macro="">
      <xdr:nvGraphicFramePr>
        <xdr:cNvPr id="6" name="Chart 5">
          <a:extLst>
            <a:ext uri="{FF2B5EF4-FFF2-40B4-BE49-F238E27FC236}">
              <a16:creationId xmlns:a16="http://schemas.microsoft.com/office/drawing/2014/main" id="{00000000-0008-0000-06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6A3E2-DF90-7C48-A719-99D1FC1B7EDC}">
  <dimension ref="A1"/>
  <sheetViews>
    <sheetView tabSelected="1" workbookViewId="0"/>
  </sheetViews>
  <sheetFormatPr baseColWidth="10" defaultRowHeight="16" x14ac:dyDescent="0.2"/>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N33"/>
  <sheetViews>
    <sheetView workbookViewId="0"/>
  </sheetViews>
  <sheetFormatPr baseColWidth="10" defaultRowHeight="16" x14ac:dyDescent="0.2"/>
  <cols>
    <col min="3" max="3" width="13.83203125" bestFit="1" customWidth="1"/>
    <col min="4" max="6" width="12.5" bestFit="1" customWidth="1"/>
    <col min="7" max="7" width="12.5" customWidth="1"/>
    <col min="8" max="10" width="18.83203125" bestFit="1" customWidth="1"/>
    <col min="11" max="11" width="27.33203125" bestFit="1" customWidth="1"/>
    <col min="12" max="12" width="16.5" bestFit="1" customWidth="1"/>
    <col min="13" max="13" width="11.33203125" bestFit="1" customWidth="1"/>
    <col min="14" max="14" width="11.6640625" bestFit="1" customWidth="1"/>
  </cols>
  <sheetData>
    <row r="1" spans="2:14" x14ac:dyDescent="0.2">
      <c r="B1" s="153" t="s">
        <v>87</v>
      </c>
      <c r="C1" s="154"/>
      <c r="D1" s="155"/>
    </row>
    <row r="2" spans="2:14" ht="17" thickBot="1" x14ac:dyDescent="0.25">
      <c r="B2" s="76" t="s">
        <v>23</v>
      </c>
      <c r="C2" s="90">
        <v>24000000</v>
      </c>
      <c r="D2" s="89">
        <f>1/C2</f>
        <v>4.1666666666666669E-8</v>
      </c>
      <c r="E2" s="91"/>
    </row>
    <row r="3" spans="2:14" ht="17" thickBot="1" x14ac:dyDescent="0.25"/>
    <row r="4" spans="2:14" ht="30" customHeight="1" x14ac:dyDescent="0.2">
      <c r="B4" s="156" t="s">
        <v>47</v>
      </c>
      <c r="C4" s="157"/>
      <c r="D4" s="157"/>
      <c r="E4" s="157"/>
      <c r="F4" s="158"/>
      <c r="H4" s="162" t="s">
        <v>48</v>
      </c>
      <c r="I4" s="163"/>
      <c r="K4" s="164" t="s">
        <v>21</v>
      </c>
      <c r="L4" s="165"/>
      <c r="M4" s="126" t="s">
        <v>90</v>
      </c>
      <c r="N4" s="125" t="s">
        <v>91</v>
      </c>
    </row>
    <row r="5" spans="2:14" x14ac:dyDescent="0.2">
      <c r="B5" s="11" t="s">
        <v>84</v>
      </c>
      <c r="C5" s="23">
        <f>C2/4</f>
        <v>6000000</v>
      </c>
      <c r="D5" s="114">
        <f>1/C5</f>
        <v>1.6666666666666668E-7</v>
      </c>
      <c r="E5" s="43"/>
      <c r="F5" s="44"/>
      <c r="H5" s="45" t="s">
        <v>49</v>
      </c>
      <c r="I5" s="46">
        <v>1</v>
      </c>
      <c r="K5" s="86" t="s">
        <v>13</v>
      </c>
      <c r="L5" s="127">
        <f>pwm!C14</f>
        <v>47999.999999999993</v>
      </c>
      <c r="M5" s="103"/>
      <c r="N5" s="104"/>
    </row>
    <row r="6" spans="2:14" ht="34" x14ac:dyDescent="0.2">
      <c r="B6" s="16" t="s">
        <v>38</v>
      </c>
      <c r="C6" s="20">
        <v>1</v>
      </c>
      <c r="D6" s="20">
        <v>4</v>
      </c>
      <c r="E6" s="20">
        <v>16</v>
      </c>
      <c r="F6" s="21">
        <v>64</v>
      </c>
      <c r="H6" s="45" t="s">
        <v>50</v>
      </c>
      <c r="I6" s="47">
        <f>IF(I5=1,C11,IF(I5=4,D11,IF(I5=16,E11,IF(I5=64,F11,0))))</f>
        <v>2.0833333333333336E-5</v>
      </c>
      <c r="K6" s="86" t="s">
        <v>14</v>
      </c>
      <c r="L6" s="93">
        <v>60</v>
      </c>
      <c r="M6" s="105">
        <f>1/M8</f>
        <v>60</v>
      </c>
      <c r="N6" s="106">
        <f>L6-M6</f>
        <v>0</v>
      </c>
    </row>
    <row r="7" spans="2:14" x14ac:dyDescent="0.2">
      <c r="B7" s="11" t="s">
        <v>39</v>
      </c>
      <c r="C7" s="48">
        <f>$C$5/C6</f>
        <v>6000000</v>
      </c>
      <c r="D7" s="48">
        <f>$C$5/D6</f>
        <v>1500000</v>
      </c>
      <c r="E7" s="48">
        <f>$C$5/E6</f>
        <v>375000</v>
      </c>
      <c r="F7" s="49">
        <f>$C$5/F6</f>
        <v>93750</v>
      </c>
      <c r="H7" s="45" t="s">
        <v>51</v>
      </c>
      <c r="I7" s="50">
        <f>1/I6</f>
        <v>47999.999999999993</v>
      </c>
      <c r="K7" s="86" t="s">
        <v>10</v>
      </c>
      <c r="L7" s="94">
        <f>1/L5</f>
        <v>2.0833333333333336E-5</v>
      </c>
      <c r="M7" s="103"/>
      <c r="N7" s="104"/>
    </row>
    <row r="8" spans="2:14" x14ac:dyDescent="0.2">
      <c r="B8" s="11" t="s">
        <v>40</v>
      </c>
      <c r="C8" s="51">
        <f t="shared" ref="C8:F8" si="0">1/C7</f>
        <v>1.6666666666666668E-7</v>
      </c>
      <c r="D8" s="51">
        <f t="shared" si="0"/>
        <v>6.6666666666666671E-7</v>
      </c>
      <c r="E8" s="51">
        <f t="shared" si="0"/>
        <v>2.6666666666666668E-6</v>
      </c>
      <c r="F8" s="52">
        <f t="shared" si="0"/>
        <v>1.0666666666666667E-5</v>
      </c>
      <c r="H8" s="45" t="s">
        <v>86</v>
      </c>
      <c r="I8" s="85">
        <f>I6/(1/C5)</f>
        <v>125.00000000000001</v>
      </c>
      <c r="K8" s="86" t="s">
        <v>15</v>
      </c>
      <c r="L8" s="94">
        <f>1/L6</f>
        <v>1.6666666666666666E-2</v>
      </c>
      <c r="M8" s="107">
        <f>L7*(L11*2)</f>
        <v>1.6666666666666666E-2</v>
      </c>
      <c r="N8" s="108">
        <f>L8-M8</f>
        <v>0</v>
      </c>
    </row>
    <row r="9" spans="2:14" ht="34" x14ac:dyDescent="0.2">
      <c r="B9" s="16" t="s">
        <v>41</v>
      </c>
      <c r="C9" s="51">
        <f>C8*256</f>
        <v>4.2666666666666669E-5</v>
      </c>
      <c r="D9" s="51">
        <f t="shared" ref="D9:F9" si="1">D8*256</f>
        <v>1.7066666666666668E-4</v>
      </c>
      <c r="E9" s="51">
        <f t="shared" si="1"/>
        <v>6.8266666666666671E-4</v>
      </c>
      <c r="F9" s="52">
        <f t="shared" si="1"/>
        <v>2.7306666666666668E-3</v>
      </c>
      <c r="H9" s="45" t="s">
        <v>52</v>
      </c>
      <c r="I9" s="53">
        <v>332</v>
      </c>
      <c r="K9" s="86" t="s">
        <v>16</v>
      </c>
      <c r="L9" s="94">
        <f>L8/2</f>
        <v>8.3333333333333332E-3</v>
      </c>
      <c r="M9" s="107">
        <f>L7*L11</f>
        <v>8.3333333333333332E-3</v>
      </c>
      <c r="N9" s="108">
        <f>L9-M9</f>
        <v>0</v>
      </c>
    </row>
    <row r="10" spans="2:14" x14ac:dyDescent="0.2">
      <c r="B10" s="11" t="s">
        <v>42</v>
      </c>
      <c r="C10" s="55">
        <v>124</v>
      </c>
      <c r="D10" s="55">
        <v>255</v>
      </c>
      <c r="E10" s="55">
        <v>255</v>
      </c>
      <c r="F10" s="53">
        <v>255</v>
      </c>
      <c r="H10" s="45" t="s">
        <v>53</v>
      </c>
      <c r="I10" s="54" t="str">
        <f>"0x"&amp;DEC2HEX(I9,3)</f>
        <v>0x14C</v>
      </c>
      <c r="K10" s="86" t="s">
        <v>17</v>
      </c>
      <c r="L10" s="94">
        <f>L8/4</f>
        <v>4.1666666666666666E-3</v>
      </c>
      <c r="M10" s="107">
        <f>L7*L12</f>
        <v>4.1666666666666666E-3</v>
      </c>
      <c r="N10" s="108">
        <f>L10-M10</f>
        <v>0</v>
      </c>
    </row>
    <row r="11" spans="2:14" ht="34" x14ac:dyDescent="0.2">
      <c r="B11" s="16" t="s">
        <v>44</v>
      </c>
      <c r="C11" s="56">
        <f>((C10+1)*C8)</f>
        <v>2.0833333333333336E-5</v>
      </c>
      <c r="D11" s="56">
        <f t="shared" ref="D11:F11" si="2">((D10+1)*D8)</f>
        <v>1.7066666666666668E-4</v>
      </c>
      <c r="E11" s="56">
        <f t="shared" si="2"/>
        <v>6.8266666666666671E-4</v>
      </c>
      <c r="F11" s="56">
        <f t="shared" si="2"/>
        <v>2.7306666666666668E-3</v>
      </c>
      <c r="H11" s="45" t="s">
        <v>54</v>
      </c>
      <c r="I11" s="47">
        <f>I9*(1/(C5*4))*I5</f>
        <v>1.3833333333333334E-5</v>
      </c>
      <c r="K11" s="86" t="s">
        <v>0</v>
      </c>
      <c r="L11" s="115">
        <f>L12*2</f>
        <v>399.99999999999994</v>
      </c>
      <c r="M11" s="109"/>
      <c r="N11" s="110"/>
    </row>
    <row r="12" spans="2:14" ht="34" x14ac:dyDescent="0.2">
      <c r="B12" s="16" t="s">
        <v>56</v>
      </c>
      <c r="C12" s="30">
        <v>1</v>
      </c>
      <c r="D12" s="30">
        <v>1</v>
      </c>
      <c r="E12" s="30">
        <v>1</v>
      </c>
      <c r="F12" s="46">
        <v>1</v>
      </c>
      <c r="H12" s="45" t="s">
        <v>55</v>
      </c>
      <c r="I12" s="84">
        <f>I9/(4*(IF(I5=1,C10,IF(I5=4,D10,IF(I5=16,E10,IF(I5=64,F10,0))))+1))</f>
        <v>0.66400000000000003</v>
      </c>
      <c r="K12" s="86" t="s">
        <v>1</v>
      </c>
      <c r="L12" s="116">
        <f>L10/L7</f>
        <v>199.99999999999997</v>
      </c>
      <c r="M12" s="111"/>
      <c r="N12" s="110"/>
    </row>
    <row r="13" spans="2:14" ht="15" customHeight="1" x14ac:dyDescent="0.2">
      <c r="B13" s="16" t="s">
        <v>57</v>
      </c>
      <c r="C13" s="56">
        <f>C11*C12</f>
        <v>2.0833333333333336E-5</v>
      </c>
      <c r="D13" s="56">
        <f t="shared" ref="D13:F13" si="3">D11*D12</f>
        <v>1.7066666666666668E-4</v>
      </c>
      <c r="E13" s="56">
        <f t="shared" si="3"/>
        <v>6.8266666666666671E-4</v>
      </c>
      <c r="F13" s="47">
        <f t="shared" si="3"/>
        <v>2.7306666666666668E-3</v>
      </c>
      <c r="H13" s="45" t="s">
        <v>24</v>
      </c>
      <c r="I13" s="88">
        <f>LOG10((4*(IF(I5=1,C10,IF(I5=4,D10,IF(I5=16,E10,IF(I5=64,F10,0))))+1)))/LOG10(2)</f>
        <v>8.965784284662087</v>
      </c>
      <c r="K13" s="86" t="s">
        <v>2</v>
      </c>
      <c r="L13" s="95">
        <v>0.05</v>
      </c>
      <c r="M13" s="109"/>
      <c r="N13" s="110"/>
    </row>
    <row r="14" spans="2:14" ht="18" thickBot="1" x14ac:dyDescent="0.25">
      <c r="B14" s="33" t="s">
        <v>43</v>
      </c>
      <c r="C14" s="41">
        <f>1/C13</f>
        <v>47999.999999999993</v>
      </c>
      <c r="D14" s="41">
        <f t="shared" ref="D14:F14" si="4">1/D13</f>
        <v>5859.375</v>
      </c>
      <c r="E14" s="41">
        <f t="shared" si="4"/>
        <v>1464.84375</v>
      </c>
      <c r="F14" s="42">
        <f t="shared" si="4"/>
        <v>366.2109375</v>
      </c>
      <c r="H14" s="57" t="s">
        <v>25</v>
      </c>
      <c r="I14" s="87">
        <f>I6/D2</f>
        <v>500.00000000000006</v>
      </c>
      <c r="K14" s="86" t="s">
        <v>3</v>
      </c>
      <c r="L14" s="95">
        <v>0.95</v>
      </c>
      <c r="M14" s="109"/>
      <c r="N14" s="110"/>
    </row>
    <row r="15" spans="2:14" x14ac:dyDescent="0.2">
      <c r="K15" s="86" t="s">
        <v>4</v>
      </c>
      <c r="L15" s="96">
        <f>L14-L13</f>
        <v>0.89999999999999991</v>
      </c>
      <c r="M15" s="109"/>
      <c r="N15" s="110"/>
    </row>
    <row r="16" spans="2:14" ht="15" customHeight="1" x14ac:dyDescent="0.2">
      <c r="K16" s="86" t="s">
        <v>5</v>
      </c>
      <c r="L16" s="97">
        <f>90/L12</f>
        <v>0.45000000000000007</v>
      </c>
      <c r="M16" s="109"/>
      <c r="N16" s="110"/>
    </row>
    <row r="17" spans="2:14" x14ac:dyDescent="0.2">
      <c r="K17" s="86" t="s">
        <v>8</v>
      </c>
      <c r="L17" s="98" t="s">
        <v>9</v>
      </c>
      <c r="M17" s="109"/>
      <c r="N17" s="110"/>
    </row>
    <row r="18" spans="2:14" x14ac:dyDescent="0.2">
      <c r="K18" s="86" t="s">
        <v>6</v>
      </c>
      <c r="L18" s="99" t="s">
        <v>11</v>
      </c>
      <c r="M18" s="109"/>
      <c r="N18" s="110"/>
    </row>
    <row r="19" spans="2:14" x14ac:dyDescent="0.2">
      <c r="K19" s="86" t="s">
        <v>7</v>
      </c>
      <c r="L19" s="100" t="s">
        <v>12</v>
      </c>
      <c r="M19" s="109"/>
      <c r="N19" s="110"/>
    </row>
    <row r="20" spans="2:14" ht="17" thickBot="1" x14ac:dyDescent="0.25">
      <c r="K20" s="101" t="s">
        <v>92</v>
      </c>
      <c r="L20" s="102">
        <f>L7/pwm!C8</f>
        <v>125.00000000000001</v>
      </c>
      <c r="M20" s="112"/>
      <c r="N20" s="113"/>
    </row>
    <row r="22" spans="2:14" ht="17" thickBot="1" x14ac:dyDescent="0.25"/>
    <row r="23" spans="2:14" x14ac:dyDescent="0.2">
      <c r="B23" s="156" t="s">
        <v>32</v>
      </c>
      <c r="C23" s="157"/>
      <c r="D23" s="157"/>
      <c r="E23" s="158"/>
      <c r="H23" s="156" t="s">
        <v>33</v>
      </c>
      <c r="I23" s="157"/>
      <c r="J23" s="157"/>
      <c r="K23" s="157"/>
      <c r="L23" s="158"/>
    </row>
    <row r="24" spans="2:14" x14ac:dyDescent="0.2">
      <c r="B24" s="11" t="s">
        <v>34</v>
      </c>
      <c r="C24" s="12">
        <v>8000000</v>
      </c>
      <c r="D24" s="13" t="s">
        <v>35</v>
      </c>
      <c r="E24" s="14" t="s">
        <v>36</v>
      </c>
      <c r="H24" s="11" t="s">
        <v>34</v>
      </c>
      <c r="I24" s="15">
        <v>8000000</v>
      </c>
      <c r="J24" s="159"/>
      <c r="K24" s="160"/>
      <c r="L24" s="161"/>
    </row>
    <row r="25" spans="2:14" ht="17" x14ac:dyDescent="0.2">
      <c r="B25" s="16" t="s">
        <v>37</v>
      </c>
      <c r="C25" s="17">
        <v>128</v>
      </c>
      <c r="D25" s="18"/>
      <c r="E25" s="19"/>
      <c r="H25" s="16" t="s">
        <v>38</v>
      </c>
      <c r="I25" s="20">
        <v>1</v>
      </c>
      <c r="J25" s="20">
        <v>2</v>
      </c>
      <c r="K25" s="20">
        <v>4</v>
      </c>
      <c r="L25" s="21">
        <v>8</v>
      </c>
    </row>
    <row r="26" spans="2:14" x14ac:dyDescent="0.2">
      <c r="B26" s="16"/>
      <c r="C26" s="22" t="s">
        <v>39</v>
      </c>
      <c r="D26" s="23">
        <f>$C$24/$C$25</f>
        <v>62500</v>
      </c>
      <c r="E26" s="24">
        <f>$C$24/$C$25</f>
        <v>62500</v>
      </c>
      <c r="H26" s="11" t="s">
        <v>39</v>
      </c>
      <c r="I26" s="25">
        <f>$I$24/I25</f>
        <v>8000000</v>
      </c>
      <c r="J26" s="25">
        <f>$I$24/J25</f>
        <v>4000000</v>
      </c>
      <c r="K26" s="25">
        <f>$I$24/K25</f>
        <v>2000000</v>
      </c>
      <c r="L26" s="25">
        <f>$I$24/L25</f>
        <v>1000000</v>
      </c>
    </row>
    <row r="27" spans="2:14" x14ac:dyDescent="0.2">
      <c r="B27" s="16"/>
      <c r="C27" s="22" t="s">
        <v>40</v>
      </c>
      <c r="D27" s="26">
        <f>1/D26</f>
        <v>1.5999999999999999E-5</v>
      </c>
      <c r="E27" s="27">
        <f>1/E26</f>
        <v>1.5999999999999999E-5</v>
      </c>
      <c r="H27" s="11" t="s">
        <v>40</v>
      </c>
      <c r="I27" s="28">
        <f>1/I26</f>
        <v>1.2499999999999999E-7</v>
      </c>
      <c r="J27" s="28">
        <f t="shared" ref="J27:L27" si="5">1/J26</f>
        <v>2.4999999999999999E-7</v>
      </c>
      <c r="K27" s="28">
        <f t="shared" si="5"/>
        <v>4.9999999999999998E-7</v>
      </c>
      <c r="L27" s="29">
        <f t="shared" si="5"/>
        <v>9.9999999999999995E-7</v>
      </c>
    </row>
    <row r="28" spans="2:14" ht="17" x14ac:dyDescent="0.2">
      <c r="B28" s="11"/>
      <c r="C28" s="22" t="s">
        <v>41</v>
      </c>
      <c r="D28" s="26">
        <f>D27*256</f>
        <v>4.0959999999999998E-3</v>
      </c>
      <c r="E28" s="27">
        <f>E27*65536</f>
        <v>1.048576</v>
      </c>
      <c r="H28" s="16" t="s">
        <v>41</v>
      </c>
      <c r="I28" s="28">
        <f>I27*65536</f>
        <v>8.1919999999999996E-3</v>
      </c>
      <c r="J28" s="28">
        <f t="shared" ref="J28:L28" si="6">J27*65536</f>
        <v>1.6383999999999999E-2</v>
      </c>
      <c r="K28" s="28">
        <f t="shared" si="6"/>
        <v>3.2767999999999999E-2</v>
      </c>
      <c r="L28" s="28">
        <f t="shared" si="6"/>
        <v>6.5535999999999997E-2</v>
      </c>
    </row>
    <row r="29" spans="2:14" ht="18" thickBot="1" x14ac:dyDescent="0.25">
      <c r="B29" s="11" t="s">
        <v>42</v>
      </c>
      <c r="C29" s="30">
        <v>249</v>
      </c>
      <c r="D29" s="31"/>
      <c r="E29" s="32"/>
      <c r="H29" s="33" t="s">
        <v>43</v>
      </c>
      <c r="I29" s="34">
        <f>1/I28</f>
        <v>122.0703125</v>
      </c>
      <c r="J29" s="34">
        <f t="shared" ref="J29:L29" si="7">1/J28</f>
        <v>61.03515625</v>
      </c>
      <c r="K29" s="34">
        <f t="shared" si="7"/>
        <v>30.517578125</v>
      </c>
      <c r="L29" s="35">
        <f t="shared" si="7"/>
        <v>15.2587890625</v>
      </c>
    </row>
    <row r="30" spans="2:14" x14ac:dyDescent="0.2">
      <c r="B30" s="11"/>
      <c r="C30" s="22" t="s">
        <v>44</v>
      </c>
      <c r="D30" s="36">
        <f>(C29+1)*D27</f>
        <v>4.0000000000000001E-3</v>
      </c>
      <c r="E30" s="32"/>
    </row>
    <row r="31" spans="2:14" x14ac:dyDescent="0.2">
      <c r="B31" s="11" t="s">
        <v>45</v>
      </c>
      <c r="C31" s="30">
        <v>5</v>
      </c>
      <c r="D31" s="37"/>
      <c r="E31" s="38"/>
    </row>
    <row r="32" spans="2:14" ht="17" x14ac:dyDescent="0.2">
      <c r="B32" s="16"/>
      <c r="C32" s="39" t="s">
        <v>46</v>
      </c>
      <c r="D32" s="26">
        <f>C31*D30</f>
        <v>0.02</v>
      </c>
      <c r="E32" s="27">
        <f>C31*E28</f>
        <v>5.2428799999999995</v>
      </c>
    </row>
    <row r="33" spans="2:5" ht="18" thickBot="1" x14ac:dyDescent="0.25">
      <c r="B33" s="33" t="s">
        <v>43</v>
      </c>
      <c r="C33" s="40"/>
      <c r="D33" s="41">
        <f>1/D32</f>
        <v>50</v>
      </c>
      <c r="E33" s="42">
        <f>1/E32</f>
        <v>0.19073486328125003</v>
      </c>
    </row>
  </sheetData>
  <mergeCells count="7">
    <mergeCell ref="B1:D1"/>
    <mergeCell ref="B23:E23"/>
    <mergeCell ref="H23:L23"/>
    <mergeCell ref="J24:L24"/>
    <mergeCell ref="B4:F4"/>
    <mergeCell ref="H4:I4"/>
    <mergeCell ref="K4:L4"/>
  </mergeCells>
  <dataValidations count="4">
    <dataValidation type="whole" allowBlank="1" showInputMessage="1" showErrorMessage="1" sqref="I9" xr:uid="{00000000-0002-0000-0400-000000000000}">
      <formula1>0</formula1>
      <formula2>1023</formula2>
    </dataValidation>
    <dataValidation type="list" allowBlank="1" showInputMessage="1" showErrorMessage="1" sqref="I5" xr:uid="{00000000-0002-0000-0400-000001000000}">
      <formula1>"1,4,16,64"</formula1>
    </dataValidation>
    <dataValidation type="list" allowBlank="1" showInputMessage="1" showErrorMessage="1" sqref="C31 C12:F12" xr:uid="{00000000-0002-0000-0400-000002000000}">
      <formula1>"1,2,3,4,5,6,7,8,9,10,11,12,13,14,15,16"</formula1>
    </dataValidation>
    <dataValidation type="list" allowBlank="1" showInputMessage="1" showErrorMessage="1" sqref="C25" xr:uid="{00000000-0002-0000-0400-000003000000}">
      <formula1>"1,2,4,8,16,32,64,128,256,512,1024,2048,4096,8192,16384,32768"</formula1>
    </dataValidation>
  </dataValidations>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5"/>
  <sheetViews>
    <sheetView zoomScaleNormal="100" workbookViewId="0"/>
  </sheetViews>
  <sheetFormatPr baseColWidth="10" defaultRowHeight="16" x14ac:dyDescent="0.2"/>
  <cols>
    <col min="1" max="1" width="30.6640625" bestFit="1" customWidth="1"/>
    <col min="2" max="2" width="13.6640625" bestFit="1" customWidth="1"/>
    <col min="3" max="3" width="11.5" bestFit="1" customWidth="1"/>
    <col min="4" max="4" width="23.83203125" bestFit="1" customWidth="1"/>
    <col min="5" max="5" width="16" bestFit="1" customWidth="1"/>
    <col min="6" max="6" width="5.33203125" customWidth="1"/>
    <col min="7" max="7" width="11.6640625" bestFit="1" customWidth="1"/>
    <col min="8" max="8" width="22.6640625" bestFit="1" customWidth="1"/>
    <col min="9" max="9" width="5.33203125" customWidth="1"/>
    <col min="10" max="10" width="13.1640625" bestFit="1" customWidth="1"/>
    <col min="11" max="11" width="10.83203125" customWidth="1"/>
    <col min="13" max="13" width="12.1640625" bestFit="1" customWidth="1"/>
  </cols>
  <sheetData>
    <row r="1" spans="1:19" ht="17" thickBot="1" x14ac:dyDescent="0.25">
      <c r="G1" s="153" t="s">
        <v>141</v>
      </c>
      <c r="H1" s="155"/>
      <c r="J1" s="153" t="s">
        <v>102</v>
      </c>
      <c r="K1" s="154"/>
      <c r="L1" s="154"/>
      <c r="M1" s="154"/>
      <c r="N1" s="154"/>
      <c r="O1" s="154"/>
      <c r="P1" s="154"/>
      <c r="Q1" s="154"/>
      <c r="R1" s="154"/>
      <c r="S1" s="155"/>
    </row>
    <row r="2" spans="1:19" x14ac:dyDescent="0.2">
      <c r="A2" s="153" t="s">
        <v>58</v>
      </c>
      <c r="B2" s="155"/>
      <c r="D2" s="169" t="s">
        <v>59</v>
      </c>
      <c r="E2" s="170"/>
      <c r="G2" s="139">
        <v>11</v>
      </c>
      <c r="H2" s="140" t="s">
        <v>108</v>
      </c>
      <c r="J2" s="137" t="s">
        <v>130</v>
      </c>
      <c r="K2" s="128">
        <f t="shared" ref="K2:S2" si="0">(K3+$G$6)/$G$5</f>
        <v>11</v>
      </c>
      <c r="L2" s="128">
        <f t="shared" si="0"/>
        <v>11.625</v>
      </c>
      <c r="M2" s="128">
        <f t="shared" si="0"/>
        <v>12.25</v>
      </c>
      <c r="N2" s="128">
        <f t="shared" si="0"/>
        <v>12.875</v>
      </c>
      <c r="O2" s="128">
        <f t="shared" si="0"/>
        <v>13.5</v>
      </c>
      <c r="P2" s="128">
        <f t="shared" si="0"/>
        <v>14.125</v>
      </c>
      <c r="Q2" s="128">
        <f t="shared" si="0"/>
        <v>14.75</v>
      </c>
      <c r="R2" s="128">
        <f t="shared" si="0"/>
        <v>15.375</v>
      </c>
      <c r="S2" s="129">
        <f t="shared" si="0"/>
        <v>16</v>
      </c>
    </row>
    <row r="3" spans="1:19" x14ac:dyDescent="0.2">
      <c r="A3" s="58" t="s">
        <v>60</v>
      </c>
      <c r="B3" s="59">
        <v>9.9999999999999995E-7</v>
      </c>
      <c r="D3" s="58" t="s">
        <v>61</v>
      </c>
      <c r="E3" s="123">
        <f>1.024*4</f>
        <v>4.0960000000000001</v>
      </c>
      <c r="G3" s="139">
        <v>16</v>
      </c>
      <c r="H3" s="140" t="s">
        <v>107</v>
      </c>
      <c r="J3" s="137" t="s">
        <v>131</v>
      </c>
      <c r="K3" s="128">
        <f>G8</f>
        <v>15.06</v>
      </c>
      <c r="L3" s="124">
        <f t="shared" ref="L3:S3" si="1">K3+$G$12</f>
        <v>15.9975</v>
      </c>
      <c r="M3" s="124">
        <f t="shared" si="1"/>
        <v>16.934999999999999</v>
      </c>
      <c r="N3" s="124">
        <f t="shared" si="1"/>
        <v>17.872499999999999</v>
      </c>
      <c r="O3" s="124">
        <f t="shared" si="1"/>
        <v>18.809999999999999</v>
      </c>
      <c r="P3" s="124">
        <f t="shared" si="1"/>
        <v>19.747499999999999</v>
      </c>
      <c r="Q3" s="124">
        <f t="shared" si="1"/>
        <v>20.684999999999999</v>
      </c>
      <c r="R3" s="124">
        <f t="shared" si="1"/>
        <v>21.622499999999999</v>
      </c>
      <c r="S3" s="130">
        <f t="shared" si="1"/>
        <v>22.56</v>
      </c>
    </row>
    <row r="4" spans="1:19" x14ac:dyDescent="0.2">
      <c r="A4" s="58" t="s">
        <v>62</v>
      </c>
      <c r="B4" s="60">
        <v>12</v>
      </c>
      <c r="D4" s="58" t="s">
        <v>63</v>
      </c>
      <c r="E4" s="61">
        <f>E3/1024</f>
        <v>4.0000000000000001E-3</v>
      </c>
      <c r="G4" s="139">
        <f>32/2</f>
        <v>16</v>
      </c>
      <c r="H4" s="140" t="s">
        <v>96</v>
      </c>
      <c r="J4" s="137" t="s">
        <v>133</v>
      </c>
      <c r="K4" s="128">
        <f t="shared" ref="K4:S4" si="2">K2*$G$4</f>
        <v>176</v>
      </c>
      <c r="L4" s="128">
        <f t="shared" si="2"/>
        <v>186</v>
      </c>
      <c r="M4" s="128">
        <f t="shared" si="2"/>
        <v>196</v>
      </c>
      <c r="N4" s="128">
        <f t="shared" si="2"/>
        <v>206</v>
      </c>
      <c r="O4" s="128">
        <f t="shared" si="2"/>
        <v>216</v>
      </c>
      <c r="P4" s="128">
        <f t="shared" si="2"/>
        <v>226</v>
      </c>
      <c r="Q4" s="128">
        <f t="shared" si="2"/>
        <v>236</v>
      </c>
      <c r="R4" s="128">
        <f t="shared" si="2"/>
        <v>246</v>
      </c>
      <c r="S4" s="129">
        <f t="shared" si="2"/>
        <v>256</v>
      </c>
    </row>
    <row r="5" spans="1:19" x14ac:dyDescent="0.2">
      <c r="A5" s="62" t="s">
        <v>64</v>
      </c>
      <c r="B5" s="63">
        <f>B3*B4</f>
        <v>1.2E-5</v>
      </c>
      <c r="D5" s="58" t="s">
        <v>65</v>
      </c>
      <c r="E5" s="64">
        <v>0</v>
      </c>
      <c r="G5" s="139">
        <f>3/2</f>
        <v>1.5</v>
      </c>
      <c r="H5" s="140" t="s">
        <v>105</v>
      </c>
      <c r="J5" s="137" t="s">
        <v>132</v>
      </c>
      <c r="K5" s="128">
        <f t="shared" ref="K5:S5" si="3">K3/$G$13</f>
        <v>1.2550000000000001</v>
      </c>
      <c r="L5" s="128">
        <f t="shared" si="3"/>
        <v>1.3331250000000001</v>
      </c>
      <c r="M5" s="128">
        <f t="shared" si="3"/>
        <v>1.4112499999999999</v>
      </c>
      <c r="N5" s="128">
        <f t="shared" si="3"/>
        <v>1.4893749999999999</v>
      </c>
      <c r="O5" s="128">
        <f t="shared" si="3"/>
        <v>1.5674999999999999</v>
      </c>
      <c r="P5" s="128">
        <f t="shared" si="3"/>
        <v>1.6456249999999999</v>
      </c>
      <c r="Q5" s="128">
        <f t="shared" si="3"/>
        <v>1.7237499999999999</v>
      </c>
      <c r="R5" s="128">
        <f t="shared" si="3"/>
        <v>1.8018749999999999</v>
      </c>
      <c r="S5" s="129">
        <f t="shared" si="3"/>
        <v>1.88</v>
      </c>
    </row>
    <row r="6" spans="1:19" ht="17" thickBot="1" x14ac:dyDescent="0.25">
      <c r="A6" s="58"/>
      <c r="B6" s="65"/>
      <c r="D6" s="66" t="s">
        <v>66</v>
      </c>
      <c r="E6" s="67" t="str">
        <f>"0x"&amp;DEC2HEX(E5/E4,4)&amp;" / "&amp;TEXT(E5/E4,"0")</f>
        <v>0x0000 / 0</v>
      </c>
      <c r="G6" s="139">
        <f>0.72*2</f>
        <v>1.44</v>
      </c>
      <c r="H6" s="140" t="s">
        <v>126</v>
      </c>
      <c r="J6" s="137" t="s">
        <v>97</v>
      </c>
      <c r="K6" s="131">
        <f>ROUNDDOWN(K5/$E$4,0)</f>
        <v>313</v>
      </c>
      <c r="L6" s="131">
        <f t="shared" ref="L6:S6" si="4">ROUNDDOWN(L5/$E$4,0)</f>
        <v>333</v>
      </c>
      <c r="M6" s="131">
        <f t="shared" si="4"/>
        <v>352</v>
      </c>
      <c r="N6" s="131">
        <f t="shared" si="4"/>
        <v>372</v>
      </c>
      <c r="O6" s="131">
        <f t="shared" si="4"/>
        <v>391</v>
      </c>
      <c r="P6" s="131">
        <f t="shared" si="4"/>
        <v>411</v>
      </c>
      <c r="Q6" s="131">
        <f t="shared" si="4"/>
        <v>430</v>
      </c>
      <c r="R6" s="131">
        <f t="shared" si="4"/>
        <v>450</v>
      </c>
      <c r="S6" s="132">
        <f t="shared" si="4"/>
        <v>470</v>
      </c>
    </row>
    <row r="7" spans="1:19" x14ac:dyDescent="0.2">
      <c r="A7" s="58" t="s">
        <v>67</v>
      </c>
      <c r="B7" s="68">
        <v>1.9999999999999999E-6</v>
      </c>
      <c r="G7" s="141">
        <f>(G2*G4)-2</f>
        <v>174</v>
      </c>
      <c r="H7" s="140" t="s">
        <v>109</v>
      </c>
      <c r="J7" s="137" t="s">
        <v>135</v>
      </c>
      <c r="K7" s="133">
        <f t="shared" ref="K7:S7" si="5">K6*$G$23</f>
        <v>37560</v>
      </c>
      <c r="L7" s="133">
        <f t="shared" si="5"/>
        <v>39960</v>
      </c>
      <c r="M7" s="133">
        <f t="shared" si="5"/>
        <v>42240</v>
      </c>
      <c r="N7" s="133">
        <f t="shared" si="5"/>
        <v>44640</v>
      </c>
      <c r="O7" s="133">
        <f t="shared" si="5"/>
        <v>46920</v>
      </c>
      <c r="P7" s="133">
        <f t="shared" si="5"/>
        <v>49320</v>
      </c>
      <c r="Q7" s="133">
        <f t="shared" si="5"/>
        <v>51600</v>
      </c>
      <c r="R7" s="133">
        <f t="shared" si="5"/>
        <v>54000</v>
      </c>
      <c r="S7" s="134">
        <f t="shared" si="5"/>
        <v>56400</v>
      </c>
    </row>
    <row r="8" spans="1:19" x14ac:dyDescent="0.2">
      <c r="A8" s="58" t="s">
        <v>68</v>
      </c>
      <c r="B8" s="69">
        <v>10000</v>
      </c>
      <c r="G8" s="141">
        <f>(G2*G5)-G6</f>
        <v>15.06</v>
      </c>
      <c r="H8" s="140" t="s">
        <v>110</v>
      </c>
      <c r="J8" s="137" t="s">
        <v>98</v>
      </c>
      <c r="K8" s="128">
        <f t="shared" ref="K8:R8" si="6">$K$2/K2</f>
        <v>1</v>
      </c>
      <c r="L8" s="128">
        <f t="shared" si="6"/>
        <v>0.94623655913978499</v>
      </c>
      <c r="M8" s="128">
        <f t="shared" si="6"/>
        <v>0.89795918367346939</v>
      </c>
      <c r="N8" s="128">
        <f t="shared" si="6"/>
        <v>0.85436893203883491</v>
      </c>
      <c r="O8" s="128">
        <f t="shared" si="6"/>
        <v>0.81481481481481477</v>
      </c>
      <c r="P8" s="128">
        <f t="shared" si="6"/>
        <v>0.77876106194690264</v>
      </c>
      <c r="Q8" s="128">
        <f t="shared" si="6"/>
        <v>0.74576271186440679</v>
      </c>
      <c r="R8" s="128">
        <f t="shared" si="6"/>
        <v>0.71544715447154472</v>
      </c>
      <c r="S8" s="129">
        <f>R8</f>
        <v>0.71544715447154472</v>
      </c>
    </row>
    <row r="9" spans="1:19" x14ac:dyDescent="0.2">
      <c r="A9" s="58" t="s">
        <v>69</v>
      </c>
      <c r="B9" s="70">
        <v>50</v>
      </c>
      <c r="G9" s="141">
        <f>(G3*G4)-2</f>
        <v>254</v>
      </c>
      <c r="H9" s="140" t="s">
        <v>111</v>
      </c>
      <c r="J9" s="137" t="s">
        <v>99</v>
      </c>
      <c r="K9" s="128">
        <f t="shared" ref="K9:R9" si="7">K8*$G$16</f>
        <v>0.98</v>
      </c>
      <c r="L9" s="128">
        <f t="shared" si="7"/>
        <v>0.9273118279569893</v>
      </c>
      <c r="M9" s="128">
        <f t="shared" si="7"/>
        <v>0.88</v>
      </c>
      <c r="N9" s="128">
        <f t="shared" si="7"/>
        <v>0.83728155339805821</v>
      </c>
      <c r="O9" s="128">
        <f t="shared" si="7"/>
        <v>0.79851851851851841</v>
      </c>
      <c r="P9" s="128">
        <f t="shared" si="7"/>
        <v>0.76318584070796458</v>
      </c>
      <c r="Q9" s="128">
        <f t="shared" si="7"/>
        <v>0.73084745762711867</v>
      </c>
      <c r="R9" s="128">
        <f t="shared" si="7"/>
        <v>0.70113821138211385</v>
      </c>
      <c r="S9" s="129">
        <f t="shared" ref="S9:S11" si="8">R9</f>
        <v>0.70113821138211385</v>
      </c>
    </row>
    <row r="10" spans="1:19" x14ac:dyDescent="0.2">
      <c r="A10" s="58" t="s">
        <v>70</v>
      </c>
      <c r="B10" s="71">
        <f>-1*(0.00000000001*(8000+B8)*LN(1/2047))</f>
        <v>1.372343505419032E-6</v>
      </c>
      <c r="G10" s="141">
        <f>(G3*G5)-G6</f>
        <v>22.56</v>
      </c>
      <c r="H10" s="140" t="s">
        <v>112</v>
      </c>
      <c r="J10" s="137" t="s">
        <v>100</v>
      </c>
      <c r="K10" s="131">
        <f>ROUNDDOWN($G$14-($G$14*K9),0)*-1</f>
        <v>-10</v>
      </c>
      <c r="L10" s="131">
        <f t="shared" ref="L10:R10" si="9">ROUNDDOWN($G$14-($G$14*L9),0)*-1</f>
        <v>-36</v>
      </c>
      <c r="M10" s="131">
        <f t="shared" si="9"/>
        <v>-60</v>
      </c>
      <c r="N10" s="131">
        <f t="shared" si="9"/>
        <v>-81</v>
      </c>
      <c r="O10" s="131">
        <f t="shared" si="9"/>
        <v>-100</v>
      </c>
      <c r="P10" s="131">
        <f t="shared" si="9"/>
        <v>-118</v>
      </c>
      <c r="Q10" s="131">
        <f t="shared" si="9"/>
        <v>-134</v>
      </c>
      <c r="R10" s="131">
        <f t="shared" si="9"/>
        <v>-149</v>
      </c>
      <c r="S10" s="132">
        <f t="shared" si="8"/>
        <v>-149</v>
      </c>
    </row>
    <row r="11" spans="1:19" x14ac:dyDescent="0.2">
      <c r="A11" s="58" t="s">
        <v>72</v>
      </c>
      <c r="B11" s="68">
        <f>(B9-25)*0.00000005</f>
        <v>1.2499999999999999E-6</v>
      </c>
      <c r="G11" s="139">
        <v>8</v>
      </c>
      <c r="H11" s="140" t="s">
        <v>106</v>
      </c>
      <c r="J11" s="137" t="s">
        <v>101</v>
      </c>
      <c r="K11" s="131">
        <f t="shared" ref="K11:R11" si="10">ROUNDDOWN((K6-$K$6)/$G$20,0)</f>
        <v>0</v>
      </c>
      <c r="L11" s="131">
        <f t="shared" si="10"/>
        <v>1</v>
      </c>
      <c r="M11" s="131">
        <f t="shared" si="10"/>
        <v>2</v>
      </c>
      <c r="N11" s="131">
        <f t="shared" si="10"/>
        <v>3</v>
      </c>
      <c r="O11" s="131">
        <f t="shared" si="10"/>
        <v>4</v>
      </c>
      <c r="P11" s="131">
        <f t="shared" si="10"/>
        <v>5</v>
      </c>
      <c r="Q11" s="131">
        <f t="shared" si="10"/>
        <v>6</v>
      </c>
      <c r="R11" s="131">
        <f t="shared" si="10"/>
        <v>7</v>
      </c>
      <c r="S11" s="132">
        <f t="shared" si="8"/>
        <v>7</v>
      </c>
    </row>
    <row r="12" spans="1:19" x14ac:dyDescent="0.2">
      <c r="A12" s="62" t="s">
        <v>74</v>
      </c>
      <c r="B12" s="73">
        <f>B7+B10+B11</f>
        <v>4.6223435054190318E-6</v>
      </c>
      <c r="G12" s="141">
        <f>(G10-G8)/G11</f>
        <v>0.93749999999999978</v>
      </c>
      <c r="H12" s="140" t="s">
        <v>113</v>
      </c>
      <c r="J12" s="137" t="s">
        <v>134</v>
      </c>
      <c r="K12" s="128">
        <f>K4*K9</f>
        <v>172.48</v>
      </c>
      <c r="L12" s="128">
        <f t="shared" ref="L12:R12" si="11">L4*L9</f>
        <v>172.48000000000002</v>
      </c>
      <c r="M12" s="128">
        <f t="shared" si="11"/>
        <v>172.48</v>
      </c>
      <c r="N12" s="128">
        <f t="shared" si="11"/>
        <v>172.48</v>
      </c>
      <c r="O12" s="128">
        <f t="shared" si="11"/>
        <v>172.47999999999996</v>
      </c>
      <c r="P12" s="128">
        <f t="shared" si="11"/>
        <v>172.48</v>
      </c>
      <c r="Q12" s="128">
        <f t="shared" si="11"/>
        <v>172.48000000000002</v>
      </c>
      <c r="R12" s="128">
        <f t="shared" si="11"/>
        <v>172.48000000000002</v>
      </c>
      <c r="S12" s="129">
        <f t="shared" ref="S12" si="12">S4*S9</f>
        <v>179.49138211382115</v>
      </c>
    </row>
    <row r="13" spans="1:19" ht="17" thickBot="1" x14ac:dyDescent="0.25">
      <c r="A13" s="58"/>
      <c r="B13" s="65"/>
      <c r="G13" s="139">
        <v>12</v>
      </c>
      <c r="H13" s="140" t="s">
        <v>95</v>
      </c>
      <c r="J13" s="138" t="s">
        <v>136</v>
      </c>
      <c r="K13" s="135">
        <f>K12*(1/SQRT(2))</f>
        <v>121.9617776190557</v>
      </c>
      <c r="L13" s="135">
        <f t="shared" ref="L13:S13" si="13">L12*(1/SQRT(2))</f>
        <v>121.96177761905572</v>
      </c>
      <c r="M13" s="135">
        <f t="shared" si="13"/>
        <v>121.9617776190557</v>
      </c>
      <c r="N13" s="135">
        <f t="shared" si="13"/>
        <v>121.9617776190557</v>
      </c>
      <c r="O13" s="135">
        <f t="shared" si="13"/>
        <v>121.96177761905568</v>
      </c>
      <c r="P13" s="135">
        <f t="shared" si="13"/>
        <v>121.9617776190557</v>
      </c>
      <c r="Q13" s="135">
        <f t="shared" si="13"/>
        <v>121.96177761905572</v>
      </c>
      <c r="R13" s="135">
        <f t="shared" si="13"/>
        <v>121.96177761905572</v>
      </c>
      <c r="S13" s="136">
        <f t="shared" si="13"/>
        <v>126.91957345722871</v>
      </c>
    </row>
    <row r="14" spans="1:19" ht="17" thickBot="1" x14ac:dyDescent="0.25">
      <c r="A14" s="76" t="s">
        <v>77</v>
      </c>
      <c r="B14" s="77">
        <f>B5+B12</f>
        <v>1.6622343505419033E-5</v>
      </c>
      <c r="G14" s="141">
        <f>pwm!$I$14</f>
        <v>500.00000000000006</v>
      </c>
      <c r="H14" s="140" t="s">
        <v>129</v>
      </c>
    </row>
    <row r="15" spans="1:19" ht="17" thickBot="1" x14ac:dyDescent="0.25">
      <c r="G15" s="139">
        <v>480</v>
      </c>
      <c r="H15" s="140" t="s">
        <v>142</v>
      </c>
    </row>
    <row r="16" spans="1:19" ht="17" thickBot="1" x14ac:dyDescent="0.25">
      <c r="G16" s="141">
        <v>0.98</v>
      </c>
      <c r="H16" s="140" t="s">
        <v>103</v>
      </c>
      <c r="J16" s="166" t="s">
        <v>140</v>
      </c>
      <c r="K16" s="167"/>
      <c r="L16" s="168"/>
    </row>
    <row r="17" spans="1:12" x14ac:dyDescent="0.2">
      <c r="A17" s="153" t="s">
        <v>79</v>
      </c>
      <c r="B17" s="155"/>
      <c r="D17" s="162" t="s">
        <v>71</v>
      </c>
      <c r="E17" s="163"/>
      <c r="G17" s="141">
        <f>G8/G13</f>
        <v>1.2550000000000001</v>
      </c>
      <c r="H17" s="140" t="s">
        <v>115</v>
      </c>
      <c r="J17" s="139">
        <v>16.5</v>
      </c>
      <c r="K17" s="171" t="s">
        <v>104</v>
      </c>
      <c r="L17" s="172"/>
    </row>
    <row r="18" spans="1:12" ht="18" x14ac:dyDescent="0.2">
      <c r="A18" s="58" t="s">
        <v>80</v>
      </c>
      <c r="B18" s="80">
        <v>25</v>
      </c>
      <c r="D18" s="11" t="s">
        <v>73</v>
      </c>
      <c r="E18" s="72">
        <f>1.024*2</f>
        <v>2.048</v>
      </c>
      <c r="G18" s="141">
        <f>G10/G13</f>
        <v>1.88</v>
      </c>
      <c r="H18" s="140" t="s">
        <v>116</v>
      </c>
      <c r="J18" s="141">
        <f>((J17*G5)-G6)</f>
        <v>23.31</v>
      </c>
      <c r="K18" s="171" t="s">
        <v>128</v>
      </c>
      <c r="L18" s="172"/>
    </row>
    <row r="19" spans="1:12" ht="18" x14ac:dyDescent="0.2">
      <c r="A19" s="58" t="s">
        <v>81</v>
      </c>
      <c r="B19" s="81">
        <v>0.01</v>
      </c>
      <c r="D19" s="11" t="s">
        <v>75</v>
      </c>
      <c r="E19" s="74">
        <v>23</v>
      </c>
      <c r="G19" s="141">
        <f>(G18-G17)/G11</f>
        <v>7.8124999999999972E-2</v>
      </c>
      <c r="H19" s="140" t="s">
        <v>117</v>
      </c>
      <c r="J19" s="141">
        <f>((J17*G5)-G6)/G13</f>
        <v>1.9424999999999999</v>
      </c>
      <c r="K19" s="171" t="s">
        <v>123</v>
      </c>
      <c r="L19" s="172"/>
    </row>
    <row r="20" spans="1:12" ht="19" thickBot="1" x14ac:dyDescent="0.25">
      <c r="A20" s="58" t="s">
        <v>82</v>
      </c>
      <c r="B20" s="81">
        <v>0.5</v>
      </c>
      <c r="D20" s="11" t="s">
        <v>76</v>
      </c>
      <c r="E20" s="75" t="str">
        <f>"0x"&amp;DEC2HEX(E19,2)</f>
        <v>0x17</v>
      </c>
      <c r="G20" s="142">
        <f>ROUNDDOWN(G19/E4,0)</f>
        <v>19</v>
      </c>
      <c r="H20" s="140" t="s">
        <v>118</v>
      </c>
      <c r="J20" s="141">
        <f>ROUNDDOWN(J19/E4,0)</f>
        <v>485</v>
      </c>
      <c r="K20" s="171" t="s">
        <v>124</v>
      </c>
      <c r="L20" s="172"/>
    </row>
    <row r="21" spans="1:12" ht="19" thickBot="1" x14ac:dyDescent="0.25">
      <c r="A21" s="66" t="s">
        <v>83</v>
      </c>
      <c r="B21" s="82">
        <f>(B19*B18)+B20</f>
        <v>0.75</v>
      </c>
      <c r="D21" s="78" t="s">
        <v>78</v>
      </c>
      <c r="E21" s="79">
        <f>E18*E19/32</f>
        <v>1.472</v>
      </c>
      <c r="G21" s="141">
        <f>ROUNDDOWN(G17/E4,0)</f>
        <v>313</v>
      </c>
      <c r="H21" s="140" t="s">
        <v>119</v>
      </c>
      <c r="J21" s="143">
        <f>J20*G23</f>
        <v>58200</v>
      </c>
      <c r="K21" s="171" t="s">
        <v>125</v>
      </c>
      <c r="L21" s="172"/>
    </row>
    <row r="22" spans="1:12" x14ac:dyDescent="0.2">
      <c r="G22" s="141">
        <f>ROUNDDOWN(G18/E4,0)</f>
        <v>470</v>
      </c>
      <c r="H22" s="140" t="s">
        <v>120</v>
      </c>
      <c r="J22" s="141">
        <f>J17*G4</f>
        <v>264</v>
      </c>
      <c r="K22" s="171" t="s">
        <v>127</v>
      </c>
      <c r="L22" s="172"/>
    </row>
    <row r="23" spans="1:12" x14ac:dyDescent="0.2">
      <c r="G23" s="139">
        <v>120</v>
      </c>
      <c r="H23" s="140" t="s">
        <v>114</v>
      </c>
      <c r="J23" s="146">
        <f>IF(J18&lt;L3,K9,IF(J18&lt;M3,L9,IF(J18&lt;N3,M9,IF(J18&lt;O3,N9,IF(J18&lt;P3,O9,IF(J18&lt;Q3,P9,IF(J18&lt;R3,Q9,IF(J18&lt;S3,R9,R9))))))))</f>
        <v>0.70113821138211385</v>
      </c>
      <c r="K23" s="171" t="s">
        <v>137</v>
      </c>
      <c r="L23" s="172"/>
    </row>
    <row r="24" spans="1:12" x14ac:dyDescent="0.2">
      <c r="G24" s="143">
        <f>G21*G23</f>
        <v>37560</v>
      </c>
      <c r="H24" s="140" t="s">
        <v>121</v>
      </c>
      <c r="J24" s="141">
        <f>J23*J22</f>
        <v>185.10048780487807</v>
      </c>
      <c r="K24" s="171" t="s">
        <v>138</v>
      </c>
      <c r="L24" s="172"/>
    </row>
    <row r="25" spans="1:12" ht="17" thickBot="1" x14ac:dyDescent="0.25">
      <c r="G25" s="144">
        <f>G22*G23</f>
        <v>56400</v>
      </c>
      <c r="H25" s="145" t="s">
        <v>122</v>
      </c>
      <c r="J25" s="147">
        <f>J24*(1/SQRT(2))</f>
        <v>130.88581012776712</v>
      </c>
      <c r="K25" s="173" t="s">
        <v>139</v>
      </c>
      <c r="L25" s="174"/>
    </row>
  </sheetData>
  <mergeCells count="16">
    <mergeCell ref="K23:L23"/>
    <mergeCell ref="K21:L21"/>
    <mergeCell ref="K24:L24"/>
    <mergeCell ref="K25:L25"/>
    <mergeCell ref="K17:L17"/>
    <mergeCell ref="K18:L18"/>
    <mergeCell ref="K19:L19"/>
    <mergeCell ref="K20:L20"/>
    <mergeCell ref="K22:L22"/>
    <mergeCell ref="D17:E17"/>
    <mergeCell ref="A17:B17"/>
    <mergeCell ref="J1:S1"/>
    <mergeCell ref="G1:H1"/>
    <mergeCell ref="J16:L16"/>
    <mergeCell ref="A2:B2"/>
    <mergeCell ref="D2:E2"/>
  </mergeCells>
  <pageMargins left="0.75" right="0.75" top="1" bottom="1" header="0.5" footer="0.5"/>
  <pageSetup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W406"/>
  <sheetViews>
    <sheetView workbookViewId="0">
      <pane xSplit="6" ySplit="4" topLeftCell="G168" activePane="bottomRight" state="frozen"/>
      <selection pane="topRight" activeCell="G1" sqref="G1"/>
      <selection pane="bottomLeft" activeCell="A5" sqref="A5"/>
      <selection pane="bottomRight" activeCell="K3" sqref="K3"/>
    </sheetView>
  </sheetViews>
  <sheetFormatPr baseColWidth="10" defaultRowHeight="16" x14ac:dyDescent="0.2"/>
  <cols>
    <col min="1" max="1" width="6.1640625" bestFit="1" customWidth="1"/>
    <col min="2" max="2" width="9.5" bestFit="1" customWidth="1"/>
    <col min="4" max="5" width="11.83203125" bestFit="1" customWidth="1"/>
    <col min="6" max="6" width="11.5" bestFit="1" customWidth="1"/>
    <col min="7" max="7" width="13" customWidth="1"/>
    <col min="8" max="8" width="11.5" bestFit="1" customWidth="1"/>
    <col min="9" max="9" width="4.6640625" customWidth="1"/>
    <col min="10" max="10" width="13.6640625" bestFit="1" customWidth="1"/>
    <col min="11" max="11" width="13.6640625" customWidth="1"/>
    <col min="12" max="13" width="11.83203125" bestFit="1" customWidth="1"/>
    <col min="14" max="14" width="11.83203125" customWidth="1"/>
    <col min="15" max="15" width="11.83203125" bestFit="1" customWidth="1"/>
    <col min="16" max="16" width="11.33203125" bestFit="1" customWidth="1"/>
  </cols>
  <sheetData>
    <row r="2" spans="1:17" ht="17" thickBot="1" x14ac:dyDescent="0.25">
      <c r="J2" s="10"/>
      <c r="K2" s="1"/>
    </row>
    <row r="3" spans="1:17" x14ac:dyDescent="0.2">
      <c r="K3" s="151">
        <v>-10</v>
      </c>
      <c r="Q3" s="3"/>
    </row>
    <row r="4" spans="1:17" ht="35" thickBot="1" x14ac:dyDescent="0.25">
      <c r="A4" s="148" t="s">
        <v>31</v>
      </c>
      <c r="B4" s="148" t="s">
        <v>30</v>
      </c>
      <c r="C4" s="149" t="s">
        <v>85</v>
      </c>
      <c r="D4" s="149" t="s">
        <v>22</v>
      </c>
      <c r="E4" s="149" t="s">
        <v>18</v>
      </c>
      <c r="F4" s="149" t="s">
        <v>19</v>
      </c>
      <c r="G4" s="149" t="s">
        <v>26</v>
      </c>
      <c r="H4" s="149" t="s">
        <v>20</v>
      </c>
      <c r="I4" s="150"/>
      <c r="J4" s="148" t="s">
        <v>88</v>
      </c>
      <c r="K4" s="152" t="s">
        <v>89</v>
      </c>
      <c r="L4" s="148" t="s">
        <v>29</v>
      </c>
      <c r="M4" s="148" t="s">
        <v>27</v>
      </c>
      <c r="N4" s="148" t="s">
        <v>94</v>
      </c>
      <c r="O4" s="149" t="s">
        <v>28</v>
      </c>
    </row>
    <row r="5" spans="1:17" x14ac:dyDescent="0.2">
      <c r="A5" s="1">
        <v>0</v>
      </c>
      <c r="B5" s="1">
        <v>0</v>
      </c>
      <c r="C5" s="2">
        <f>SIN(RADIANS(pwm!$L$16*B5))</f>
        <v>0</v>
      </c>
      <c r="D5" s="3">
        <f>pwm!$L$7*A5</f>
        <v>0</v>
      </c>
      <c r="E5" s="3">
        <f>pwm!$L$7*C5</f>
        <v>0</v>
      </c>
      <c r="F5" s="3">
        <f>pwm!$L$7-E5</f>
        <v>2.0833333333333336E-5</v>
      </c>
      <c r="G5" s="5">
        <f>E5/H5</f>
        <v>0</v>
      </c>
      <c r="H5" s="3">
        <f>E5+F5</f>
        <v>2.0833333333333336E-5</v>
      </c>
      <c r="J5" s="1">
        <f>ROUND(E5/pwm!$D$2,0)+K5</f>
        <v>0</v>
      </c>
      <c r="K5" s="83">
        <f>$K$3*C5</f>
        <v>0</v>
      </c>
      <c r="L5" s="3">
        <f>pwm!$I$6*A5</f>
        <v>0</v>
      </c>
      <c r="M5" s="3">
        <f>pwm!$D$2*J5</f>
        <v>0</v>
      </c>
      <c r="N5" s="3">
        <f>pwm!$I$6-M5</f>
        <v>2.0833333333333336E-5</v>
      </c>
      <c r="O5" s="3">
        <f>E5-M5</f>
        <v>0</v>
      </c>
    </row>
    <row r="6" spans="1:17" x14ac:dyDescent="0.2">
      <c r="A6" s="1">
        <f>A5+1</f>
        <v>1</v>
      </c>
      <c r="B6" s="1">
        <f>B5+1</f>
        <v>1</v>
      </c>
      <c r="C6" s="2">
        <f>SIN(RADIANS(pwm!$L$16*B6))</f>
        <v>7.8539008887113342E-3</v>
      </c>
      <c r="D6" s="3">
        <f>pwm!$L$7*A6</f>
        <v>2.0833333333333336E-5</v>
      </c>
      <c r="E6" s="3">
        <f>pwm!$L$7*C6</f>
        <v>1.6362293518148614E-7</v>
      </c>
      <c r="F6" s="3">
        <f>pwm!$L$7-E6</f>
        <v>2.0669710398151849E-5</v>
      </c>
      <c r="G6" s="5">
        <f>E6/H6</f>
        <v>7.8539008887113342E-3</v>
      </c>
      <c r="H6" s="3">
        <f t="shared" ref="H6:H69" si="0">E6+F6</f>
        <v>2.0833333333333336E-5</v>
      </c>
      <c r="J6" s="1">
        <f>(ROUND(E6/pwm!$D$2,0)+K6)</f>
        <v>3.9214609911128866</v>
      </c>
      <c r="K6" s="83">
        <f>$K$3*C6</f>
        <v>-7.8539008887113348E-2</v>
      </c>
      <c r="L6" s="3">
        <f>pwm!$I$6*A6</f>
        <v>2.0833333333333336E-5</v>
      </c>
      <c r="M6" s="3">
        <f>pwm!$D$2*J6</f>
        <v>1.6339420796303694E-7</v>
      </c>
      <c r="N6" s="3">
        <f>pwm!$I$6-M6</f>
        <v>2.0669939125370299E-5</v>
      </c>
      <c r="O6" s="3">
        <f>E6-M6</f>
        <v>2.2872721844919881E-10</v>
      </c>
    </row>
    <row r="7" spans="1:17" x14ac:dyDescent="0.2">
      <c r="A7" s="1">
        <f t="shared" ref="A7:A70" si="1">A6+1</f>
        <v>2</v>
      </c>
      <c r="B7" s="1">
        <f>B6+1</f>
        <v>2</v>
      </c>
      <c r="C7" s="2">
        <f>SIN(RADIANS(pwm!$L$16*B7))</f>
        <v>1.5707317311820675E-2</v>
      </c>
      <c r="D7" s="3">
        <f>pwm!$L$7*A7</f>
        <v>4.1666666666666672E-5</v>
      </c>
      <c r="E7" s="3">
        <f>pwm!$L$7*C7</f>
        <v>3.2723577732959745E-7</v>
      </c>
      <c r="F7" s="3">
        <f>pwm!$L$7-E7</f>
        <v>2.0506097556003738E-5</v>
      </c>
      <c r="G7" s="5">
        <f t="shared" ref="G7:G70" si="2">E7/H7</f>
        <v>1.5707317311820675E-2</v>
      </c>
      <c r="H7" s="3">
        <f t="shared" si="0"/>
        <v>2.0833333333333336E-5</v>
      </c>
      <c r="J7" s="1">
        <f>IF((ROUND(E7/pwm!$D$2,0)+K7)&lt;J6,J6,(ROUND(E7/pwm!$D$2,0)+K7))</f>
        <v>7.8429268268817935</v>
      </c>
      <c r="K7" s="83">
        <f t="shared" ref="K7:K70" si="3">$K$3*C7</f>
        <v>-0.15707317311820676</v>
      </c>
      <c r="L7" s="3">
        <f>pwm!$I$6*A7</f>
        <v>4.1666666666666672E-5</v>
      </c>
      <c r="M7" s="3">
        <f>pwm!$D$2*J7</f>
        <v>3.267886177867414E-7</v>
      </c>
      <c r="N7" s="3">
        <f>pwm!$I$6-M7</f>
        <v>2.0506544715546594E-5</v>
      </c>
      <c r="O7" s="3">
        <f>E7-M7</f>
        <v>4.4715954285605567E-10</v>
      </c>
    </row>
    <row r="8" spans="1:17" x14ac:dyDescent="0.2">
      <c r="A8" s="1">
        <f t="shared" si="1"/>
        <v>3</v>
      </c>
      <c r="B8" s="1">
        <f t="shared" ref="B8:B71" si="4">B7+1</f>
        <v>3</v>
      </c>
      <c r="C8" s="2">
        <f>SIN(RADIANS(pwm!$L$16*B8))</f>
        <v>2.3559764833610154E-2</v>
      </c>
      <c r="D8" s="3">
        <f>pwm!$L$7*A8</f>
        <v>6.2500000000000001E-5</v>
      </c>
      <c r="E8" s="3">
        <f>pwm!$L$7*C8</f>
        <v>4.9082843403354488E-7</v>
      </c>
      <c r="F8" s="3">
        <f>pwm!$L$7-E8</f>
        <v>2.0342504899299791E-5</v>
      </c>
      <c r="G8" s="5">
        <f t="shared" si="2"/>
        <v>2.355976483361015E-2</v>
      </c>
      <c r="H8" s="3">
        <f t="shared" si="0"/>
        <v>2.0833333333333336E-5</v>
      </c>
      <c r="J8" s="1">
        <f>IF((ROUND(E8/pwm!$D$2,0)+K8)&lt;J7,J7,(ROUND(E8/pwm!$D$2,0)+K8))</f>
        <v>11.764402351663898</v>
      </c>
      <c r="K8" s="83">
        <f t="shared" si="3"/>
        <v>-0.23559764833610153</v>
      </c>
      <c r="L8" s="3">
        <f>pwm!$I$6*A8</f>
        <v>6.2500000000000001E-5</v>
      </c>
      <c r="M8" s="3">
        <f>pwm!$D$2*J8</f>
        <v>4.9018343131932911E-7</v>
      </c>
      <c r="N8" s="3">
        <f>pwm!$I$6-M8</f>
        <v>2.0343149902014007E-5</v>
      </c>
      <c r="O8" s="3">
        <f t="shared" ref="O8:O71" si="5">E8-M8</f>
        <v>6.4500271421576985E-10</v>
      </c>
    </row>
    <row r="9" spans="1:17" x14ac:dyDescent="0.2">
      <c r="A9" s="1">
        <f t="shared" si="1"/>
        <v>4</v>
      </c>
      <c r="B9" s="1">
        <f t="shared" si="4"/>
        <v>4</v>
      </c>
      <c r="C9" s="2">
        <f>SIN(RADIANS(pwm!$L$16*B9))</f>
        <v>3.1410759078128292E-2</v>
      </c>
      <c r="D9" s="3">
        <f>pwm!$L$7*A9</f>
        <v>8.3333333333333344E-5</v>
      </c>
      <c r="E9" s="3">
        <f>pwm!$L$7*C9</f>
        <v>6.5439081412767281E-7</v>
      </c>
      <c r="F9" s="3">
        <f>pwm!$L$7-E9</f>
        <v>2.0178942519205663E-5</v>
      </c>
      <c r="G9" s="5">
        <f t="shared" si="2"/>
        <v>3.1410759078128292E-2</v>
      </c>
      <c r="H9" s="3">
        <f t="shared" si="0"/>
        <v>2.0833333333333336E-5</v>
      </c>
      <c r="J9" s="1">
        <f>IF((ROUND(E9/pwm!$D$2,0)+K9)&lt;J8,J8,(ROUND(E9/pwm!$D$2,0)+K9))</f>
        <v>15.685892409218717</v>
      </c>
      <c r="K9" s="83">
        <f t="shared" si="3"/>
        <v>-0.31410759078128292</v>
      </c>
      <c r="L9" s="3">
        <f>pwm!$I$6*A9</f>
        <v>8.3333333333333344E-5</v>
      </c>
      <c r="M9" s="3">
        <f>pwm!$D$2*J9</f>
        <v>6.5357885038411326E-7</v>
      </c>
      <c r="N9" s="3">
        <f>pwm!$I$6-M9</f>
        <v>2.0179754482949222E-5</v>
      </c>
      <c r="O9" s="3">
        <f t="shared" si="5"/>
        <v>8.1196374355955367E-10</v>
      </c>
    </row>
    <row r="10" spans="1:17" x14ac:dyDescent="0.2">
      <c r="A10" s="1">
        <f t="shared" si="1"/>
        <v>5</v>
      </c>
      <c r="B10" s="1">
        <f t="shared" si="4"/>
        <v>5</v>
      </c>
      <c r="C10" s="2">
        <f>SIN(RADIANS(pwm!$L$16*B10))</f>
        <v>3.9259815759068617E-2</v>
      </c>
      <c r="D10" s="3">
        <f>pwm!$L$7*A10</f>
        <v>1.0416666666666669E-4</v>
      </c>
      <c r="E10" s="3">
        <f>pwm!$L$7*C10</f>
        <v>8.1791282831392966E-7</v>
      </c>
      <c r="F10" s="3">
        <f>pwm!$L$7-E10</f>
        <v>2.0015420505019406E-5</v>
      </c>
      <c r="G10" s="5">
        <f t="shared" si="2"/>
        <v>3.9259815759068617E-2</v>
      </c>
      <c r="H10" s="3">
        <f t="shared" si="0"/>
        <v>2.0833333333333336E-5</v>
      </c>
      <c r="J10" s="1">
        <f>IF((ROUND(E10/pwm!$D$2,0)+K10)&lt;J9,J9,(ROUND(E10/pwm!$D$2,0)+K10))</f>
        <v>19.607401842409313</v>
      </c>
      <c r="K10" s="83">
        <f t="shared" si="3"/>
        <v>-0.39259815759068617</v>
      </c>
      <c r="L10" s="3">
        <f>pwm!$I$6*A10</f>
        <v>1.0416666666666669E-4</v>
      </c>
      <c r="M10" s="3">
        <f>pwm!$D$2*J10</f>
        <v>8.1697507676705481E-7</v>
      </c>
      <c r="N10" s="3">
        <f>pwm!$I$6-M10</f>
        <v>2.0016358256566282E-5</v>
      </c>
      <c r="O10" s="3">
        <f t="shared" si="5"/>
        <v>9.3775154687485961E-10</v>
      </c>
    </row>
    <row r="11" spans="1:17" x14ac:dyDescent="0.2">
      <c r="A11" s="1">
        <f t="shared" si="1"/>
        <v>6</v>
      </c>
      <c r="B11" s="1">
        <f t="shared" si="4"/>
        <v>6</v>
      </c>
      <c r="C11" s="2">
        <f>SIN(RADIANS(pwm!$L$16*B11))</f>
        <v>4.7106450709642665E-2</v>
      </c>
      <c r="D11" s="3">
        <f>pwm!$L$7*A11</f>
        <v>1.25E-4</v>
      </c>
      <c r="E11" s="3">
        <f>pwm!$L$7*C11</f>
        <v>9.8138438978422233E-7</v>
      </c>
      <c r="F11" s="3">
        <f>pwm!$L$7-E11</f>
        <v>1.9851948943549113E-5</v>
      </c>
      <c r="G11" s="5">
        <f t="shared" si="2"/>
        <v>4.7106450709642665E-2</v>
      </c>
      <c r="H11" s="3">
        <f t="shared" si="0"/>
        <v>2.0833333333333336E-5</v>
      </c>
      <c r="J11" s="1">
        <f>IF((ROUND(E11/pwm!$D$2,0)+K11)&lt;J10,J10,(ROUND(E11/pwm!$D$2,0)+K11))</f>
        <v>23.528935492903575</v>
      </c>
      <c r="K11" s="83">
        <f t="shared" si="3"/>
        <v>-0.47106450709642667</v>
      </c>
      <c r="L11" s="3">
        <f>pwm!$I$6*A11</f>
        <v>1.25E-4</v>
      </c>
      <c r="M11" s="3">
        <f>pwm!$D$2*J11</f>
        <v>9.8037231220431568E-7</v>
      </c>
      <c r="N11" s="3">
        <f>pwm!$I$6-M11</f>
        <v>1.9852961021129021E-5</v>
      </c>
      <c r="O11" s="3">
        <f t="shared" si="5"/>
        <v>1.0120775799066523E-9</v>
      </c>
    </row>
    <row r="12" spans="1:17" x14ac:dyDescent="0.2">
      <c r="A12" s="1">
        <f t="shared" si="1"/>
        <v>7</v>
      </c>
      <c r="B12" s="1">
        <f t="shared" si="4"/>
        <v>7</v>
      </c>
      <c r="C12" s="2">
        <f>SIN(RADIANS(pwm!$L$16*B12))</f>
        <v>5.4950179912445753E-2</v>
      </c>
      <c r="D12" s="3">
        <f>pwm!$L$7*A12</f>
        <v>1.4583333333333335E-4</v>
      </c>
      <c r="E12" s="3">
        <f>pwm!$L$7*C12</f>
        <v>1.14479541484262E-6</v>
      </c>
      <c r="F12" s="3">
        <f>pwm!$L$7-E12</f>
        <v>1.9688537918490714E-5</v>
      </c>
      <c r="G12" s="5">
        <f t="shared" si="2"/>
        <v>5.4950179912445753E-2</v>
      </c>
      <c r="H12" s="3">
        <f t="shared" si="0"/>
        <v>2.0833333333333336E-5</v>
      </c>
      <c r="J12" s="1">
        <f>IF((ROUND(E12/pwm!$D$2,0)+K12)&lt;J11,J11,(ROUND(E12/pwm!$D$2,0)+K12))</f>
        <v>26.450498200875543</v>
      </c>
      <c r="K12" s="83">
        <f t="shared" si="3"/>
        <v>-0.54950179912445751</v>
      </c>
      <c r="L12" s="3">
        <f>pwm!$I$6*A12</f>
        <v>1.4583333333333335E-4</v>
      </c>
      <c r="M12" s="3">
        <f>pwm!$D$2*J12</f>
        <v>1.1021040917031478E-6</v>
      </c>
      <c r="N12" s="3">
        <f>pwm!$I$6-M12</f>
        <v>1.973122924163019E-5</v>
      </c>
      <c r="O12" s="3">
        <f t="shared" si="5"/>
        <v>4.2691323139472235E-8</v>
      </c>
    </row>
    <row r="13" spans="1:17" x14ac:dyDescent="0.2">
      <c r="A13" s="1">
        <f t="shared" si="1"/>
        <v>8</v>
      </c>
      <c r="B13" s="1">
        <f t="shared" si="4"/>
        <v>8</v>
      </c>
      <c r="C13" s="2">
        <f>SIN(RADIANS(pwm!$L$16*B13))</f>
        <v>6.2790519529313374E-2</v>
      </c>
      <c r="D13" s="3">
        <f>pwm!$L$7*A13</f>
        <v>1.6666666666666669E-4</v>
      </c>
      <c r="E13" s="3">
        <f>pwm!$L$7*C13</f>
        <v>1.3081358235273621E-6</v>
      </c>
      <c r="F13" s="3">
        <f>pwm!$L$7-E13</f>
        <v>1.9525197509805976E-5</v>
      </c>
      <c r="G13" s="5">
        <f t="shared" si="2"/>
        <v>6.2790519529313374E-2</v>
      </c>
      <c r="H13" s="3">
        <f t="shared" si="0"/>
        <v>2.0833333333333336E-5</v>
      </c>
      <c r="J13" s="1">
        <f>IF((ROUND(E13/pwm!$D$2,0)+K13)&lt;J12,J12,(ROUND(E13/pwm!$D$2,0)+K13))</f>
        <v>30.372094804706865</v>
      </c>
      <c r="K13" s="83">
        <f t="shared" si="3"/>
        <v>-0.62790519529313371</v>
      </c>
      <c r="L13" s="3">
        <f>pwm!$I$6*A13</f>
        <v>1.6666666666666669E-4</v>
      </c>
      <c r="M13" s="3">
        <f>pwm!$D$2*J13</f>
        <v>1.2655039501961194E-6</v>
      </c>
      <c r="N13" s="3">
        <f>pwm!$I$6-M13</f>
        <v>1.9567829383137216E-5</v>
      </c>
      <c r="O13" s="3">
        <f t="shared" si="5"/>
        <v>4.2631873331242739E-8</v>
      </c>
    </row>
    <row r="14" spans="1:17" x14ac:dyDescent="0.2">
      <c r="A14" s="1">
        <f t="shared" si="1"/>
        <v>9</v>
      </c>
      <c r="B14" s="1">
        <f t="shared" si="4"/>
        <v>9</v>
      </c>
      <c r="C14" s="2">
        <f>SIN(RADIANS(pwm!$L$16*B14))</f>
        <v>7.0626985931166689E-2</v>
      </c>
      <c r="D14" s="3">
        <f>pwm!$L$7*A14</f>
        <v>1.8750000000000003E-4</v>
      </c>
      <c r="E14" s="3">
        <f>pwm!$L$7*C14</f>
        <v>1.4713955402326396E-6</v>
      </c>
      <c r="F14" s="3">
        <f>pwm!$L$7-E14</f>
        <v>1.9361937793100696E-5</v>
      </c>
      <c r="G14" s="5">
        <f t="shared" si="2"/>
        <v>7.0626985931166689E-2</v>
      </c>
      <c r="H14" s="3">
        <f t="shared" si="0"/>
        <v>2.0833333333333336E-5</v>
      </c>
      <c r="J14" s="1">
        <f>IF((ROUND(E14/pwm!$D$2,0)+K14)&lt;J13,J13,(ROUND(E14/pwm!$D$2,0)+K14))</f>
        <v>34.293730140688332</v>
      </c>
      <c r="K14" s="83">
        <f t="shared" si="3"/>
        <v>-0.70626985931166686</v>
      </c>
      <c r="L14" s="3">
        <f>pwm!$I$6*A14</f>
        <v>1.8750000000000003E-4</v>
      </c>
      <c r="M14" s="3">
        <f>pwm!$D$2*J14</f>
        <v>1.4289054225286807E-6</v>
      </c>
      <c r="N14" s="3">
        <f>pwm!$I$6-M14</f>
        <v>1.9404427910804656E-5</v>
      </c>
      <c r="O14" s="3">
        <f t="shared" si="5"/>
        <v>4.2490117703958977E-8</v>
      </c>
    </row>
    <row r="15" spans="1:17" x14ac:dyDescent="0.2">
      <c r="A15" s="1">
        <f t="shared" si="1"/>
        <v>10</v>
      </c>
      <c r="B15" s="1">
        <f t="shared" si="4"/>
        <v>10</v>
      </c>
      <c r="C15" s="2">
        <f>SIN(RADIANS(pwm!$L$16*B15))</f>
        <v>7.8459095727844957E-2</v>
      </c>
      <c r="D15" s="3">
        <f>pwm!$L$7*A15</f>
        <v>2.0833333333333337E-4</v>
      </c>
      <c r="E15" s="3">
        <f>pwm!$L$7*C15</f>
        <v>1.6345644943301035E-6</v>
      </c>
      <c r="F15" s="3">
        <f>pwm!$L$7-E15</f>
        <v>1.9198768839003233E-5</v>
      </c>
      <c r="G15" s="5">
        <f t="shared" si="2"/>
        <v>7.8459095727844957E-2</v>
      </c>
      <c r="H15" s="3">
        <f t="shared" si="0"/>
        <v>2.0833333333333336E-5</v>
      </c>
      <c r="J15" s="1">
        <f>IF((ROUND(E15/pwm!$D$2,0)+K15)&lt;J14,J14,(ROUND(E15/pwm!$D$2,0)+K15))</f>
        <v>38.215409042721554</v>
      </c>
      <c r="K15" s="83">
        <f t="shared" si="3"/>
        <v>-0.78459095727844952</v>
      </c>
      <c r="L15" s="3">
        <f>pwm!$I$6*A15</f>
        <v>2.0833333333333337E-4</v>
      </c>
      <c r="M15" s="3">
        <f>pwm!$D$2*J15</f>
        <v>1.5923087101133983E-6</v>
      </c>
      <c r="N15" s="3">
        <f>pwm!$I$6-M15</f>
        <v>1.9241024623219937E-5</v>
      </c>
      <c r="O15" s="3">
        <f t="shared" si="5"/>
        <v>4.2255784216705242E-8</v>
      </c>
    </row>
    <row r="16" spans="1:17" x14ac:dyDescent="0.2">
      <c r="A16" s="1">
        <f t="shared" si="1"/>
        <v>11</v>
      </c>
      <c r="B16" s="1">
        <f t="shared" si="4"/>
        <v>11</v>
      </c>
      <c r="C16" s="2">
        <f>SIN(RADIANS(pwm!$L$16*B16))</f>
        <v>8.6286365797923398E-2</v>
      </c>
      <c r="D16" s="3">
        <f>pwm!$L$7*A16</f>
        <v>2.2916666666666669E-4</v>
      </c>
      <c r="E16" s="3">
        <f>pwm!$L$7*C16</f>
        <v>1.7976326207900709E-6</v>
      </c>
      <c r="F16" s="3">
        <f>pwm!$L$7-E16</f>
        <v>1.9035700712543266E-5</v>
      </c>
      <c r="G16" s="5">
        <f t="shared" si="2"/>
        <v>8.6286365797923398E-2</v>
      </c>
      <c r="H16" s="3">
        <f t="shared" si="0"/>
        <v>2.0833333333333336E-5</v>
      </c>
      <c r="J16" s="1">
        <f>IF((ROUND(E16/pwm!$D$2,0)+K16)&lt;J15,J15,(ROUND(E16/pwm!$D$2,0)+K16))</f>
        <v>42.137136342020767</v>
      </c>
      <c r="K16" s="83">
        <f t="shared" si="3"/>
        <v>-0.86286365797923392</v>
      </c>
      <c r="L16" s="3">
        <f>pwm!$I$6*A16</f>
        <v>2.2916666666666669E-4</v>
      </c>
      <c r="M16" s="3">
        <f>pwm!$D$2*J16</f>
        <v>1.7557140142508653E-6</v>
      </c>
      <c r="N16" s="3">
        <f>pwm!$I$6-M16</f>
        <v>1.9077619319082472E-5</v>
      </c>
      <c r="O16" s="3">
        <f t="shared" si="5"/>
        <v>4.191860653920563E-8</v>
      </c>
    </row>
    <row r="17" spans="1:15" x14ac:dyDescent="0.2">
      <c r="A17" s="1">
        <f t="shared" si="1"/>
        <v>12</v>
      </c>
      <c r="B17" s="1">
        <f t="shared" si="4"/>
        <v>12</v>
      </c>
      <c r="C17" s="2">
        <f>SIN(RADIANS(pwm!$L$16*B17))</f>
        <v>9.4108313318514325E-2</v>
      </c>
      <c r="D17" s="3">
        <f>pwm!$L$7*A17</f>
        <v>2.5000000000000001E-4</v>
      </c>
      <c r="E17" s="3">
        <f>pwm!$L$7*C17</f>
        <v>1.960589860802382E-6</v>
      </c>
      <c r="F17" s="3">
        <f>pwm!$L$7-E17</f>
        <v>1.8872743472530954E-5</v>
      </c>
      <c r="G17" s="5">
        <f t="shared" si="2"/>
        <v>9.4108313318514325E-2</v>
      </c>
      <c r="H17" s="3">
        <f t="shared" si="0"/>
        <v>2.0833333333333336E-5</v>
      </c>
      <c r="J17" s="1">
        <f>IF((ROUND(E17/pwm!$D$2,0)+K17)&lt;J16,J16,(ROUND(E17/pwm!$D$2,0)+K17))</f>
        <v>46.058916866814855</v>
      </c>
      <c r="K17" s="83">
        <f t="shared" si="3"/>
        <v>-0.94108313318514325</v>
      </c>
      <c r="L17" s="3">
        <f>pwm!$I$6*A17</f>
        <v>2.5000000000000001E-4</v>
      </c>
      <c r="M17" s="3">
        <f>pwm!$D$2*J17</f>
        <v>1.9191215361172859E-6</v>
      </c>
      <c r="N17" s="3">
        <f>pwm!$I$6-M17</f>
        <v>1.8914211797216049E-5</v>
      </c>
      <c r="O17" s="3">
        <f t="shared" si="5"/>
        <v>4.1468324685096151E-8</v>
      </c>
    </row>
    <row r="18" spans="1:15" x14ac:dyDescent="0.2">
      <c r="A18" s="1">
        <f t="shared" si="1"/>
        <v>13</v>
      </c>
      <c r="B18" s="1">
        <f t="shared" si="4"/>
        <v>13</v>
      </c>
      <c r="C18" s="2">
        <f>SIN(RADIANS(pwm!$L$16*B18))</f>
        <v>0.10192445579505004</v>
      </c>
      <c r="D18" s="3">
        <f>pwm!$L$7*A18</f>
        <v>2.7083333333333338E-4</v>
      </c>
      <c r="E18" s="3">
        <f>pwm!$L$7*C18</f>
        <v>2.1234261623968761E-6</v>
      </c>
      <c r="F18" s="3">
        <f>pwm!$L$7-E18</f>
        <v>1.8709907170936461E-5</v>
      </c>
      <c r="G18" s="5">
        <f t="shared" si="2"/>
        <v>0.10192445579505004</v>
      </c>
      <c r="H18" s="3">
        <f t="shared" si="0"/>
        <v>2.0833333333333336E-5</v>
      </c>
      <c r="J18" s="1">
        <f>IF((ROUND(E18/pwm!$D$2,0)+K18)&lt;J17,J17,(ROUND(E18/pwm!$D$2,0)+K18))</f>
        <v>49.980755442049499</v>
      </c>
      <c r="K18" s="83">
        <f t="shared" si="3"/>
        <v>-1.0192445579505003</v>
      </c>
      <c r="L18" s="3">
        <f>pwm!$I$6*A18</f>
        <v>2.7083333333333338E-4</v>
      </c>
      <c r="M18" s="3">
        <f>pwm!$D$2*J18</f>
        <v>2.0825314767520626E-6</v>
      </c>
      <c r="N18" s="3">
        <f>pwm!$I$6-M18</f>
        <v>1.8750801856581275E-5</v>
      </c>
      <c r="O18" s="3">
        <f t="shared" si="5"/>
        <v>4.0894685644813564E-8</v>
      </c>
    </row>
    <row r="19" spans="1:15" x14ac:dyDescent="0.2">
      <c r="A19" s="1">
        <f t="shared" si="1"/>
        <v>14</v>
      </c>
      <c r="B19" s="1">
        <f t="shared" si="4"/>
        <v>14</v>
      </c>
      <c r="C19" s="2">
        <f>SIN(RADIANS(pwm!$L$16*B19))</f>
        <v>0.10973431109104528</v>
      </c>
      <c r="D19" s="3">
        <f>pwm!$L$7*A19</f>
        <v>2.9166666666666669E-4</v>
      </c>
      <c r="E19" s="3">
        <f>pwm!$L$7*C19</f>
        <v>2.2861314810634438E-6</v>
      </c>
      <c r="F19" s="3">
        <f>pwm!$L$7-E19</f>
        <v>1.8547201852269891E-5</v>
      </c>
      <c r="G19" s="5">
        <f t="shared" si="2"/>
        <v>0.10973431109104528</v>
      </c>
      <c r="H19" s="3">
        <f t="shared" si="0"/>
        <v>2.0833333333333336E-5</v>
      </c>
      <c r="J19" s="1">
        <f>IF((ROUND(E19/pwm!$D$2,0)+K19)&lt;J18,J18,(ROUND(E19/pwm!$D$2,0)+K19))</f>
        <v>53.902656889089549</v>
      </c>
      <c r="K19" s="83">
        <f t="shared" si="3"/>
        <v>-1.0973431109104528</v>
      </c>
      <c r="L19" s="3">
        <f>pwm!$I$6*A19</f>
        <v>2.9166666666666669E-4</v>
      </c>
      <c r="M19" s="3">
        <f>pwm!$D$2*J19</f>
        <v>2.2459440370453979E-6</v>
      </c>
      <c r="N19" s="3">
        <f>pwm!$I$6-M19</f>
        <v>1.8587389296287938E-5</v>
      </c>
      <c r="O19" s="3">
        <f t="shared" si="5"/>
        <v>4.0187444018045862E-8</v>
      </c>
    </row>
    <row r="20" spans="1:15" x14ac:dyDescent="0.2">
      <c r="A20" s="1">
        <f t="shared" si="1"/>
        <v>15</v>
      </c>
      <c r="B20" s="1">
        <f t="shared" si="4"/>
        <v>15</v>
      </c>
      <c r="C20" s="2">
        <f>SIN(RADIANS(pwm!$L$16*B20))</f>
        <v>0.11753739745783766</v>
      </c>
      <c r="D20" s="3">
        <f>pwm!$L$7*A20</f>
        <v>3.1250000000000006E-4</v>
      </c>
      <c r="E20" s="3">
        <f>pwm!$L$7*C20</f>
        <v>2.4486957803716182E-6</v>
      </c>
      <c r="F20" s="3">
        <f>pwm!$L$7-E20</f>
        <v>1.8384637552961717E-5</v>
      </c>
      <c r="G20" s="5">
        <f t="shared" si="2"/>
        <v>0.11753739745783766</v>
      </c>
      <c r="H20" s="3">
        <f t="shared" si="0"/>
        <v>2.0833333333333336E-5</v>
      </c>
      <c r="J20" s="1">
        <f>IF((ROUND(E20/pwm!$D$2,0)+K20)&lt;J19,J19,(ROUND(E20/pwm!$D$2,0)+K20))</f>
        <v>57.824626025421622</v>
      </c>
      <c r="K20" s="83">
        <f t="shared" si="3"/>
        <v>-1.1753739745783767</v>
      </c>
      <c r="L20" s="3">
        <f>pwm!$I$6*A20</f>
        <v>3.1250000000000006E-4</v>
      </c>
      <c r="M20" s="3">
        <f>pwm!$D$2*J20</f>
        <v>2.4093594177259011E-6</v>
      </c>
      <c r="N20" s="3">
        <f>pwm!$I$6-M20</f>
        <v>1.8423973915607435E-5</v>
      </c>
      <c r="O20" s="3">
        <f t="shared" si="5"/>
        <v>3.933636264571711E-8</v>
      </c>
    </row>
    <row r="21" spans="1:15" x14ac:dyDescent="0.2">
      <c r="A21" s="1">
        <f t="shared" si="1"/>
        <v>16</v>
      </c>
      <c r="B21" s="1">
        <f t="shared" si="4"/>
        <v>16</v>
      </c>
      <c r="C21" s="2">
        <f>SIN(RADIANS(pwm!$L$16*B21))</f>
        <v>0.12533323356430426</v>
      </c>
      <c r="D21" s="3">
        <f>pwm!$L$7*A21</f>
        <v>3.3333333333333338E-4</v>
      </c>
      <c r="E21" s="3">
        <f>pwm!$L$7*C21</f>
        <v>2.6111090325896726E-6</v>
      </c>
      <c r="F21" s="3">
        <f>pwm!$L$7-E21</f>
        <v>1.8222224300743665E-5</v>
      </c>
      <c r="G21" s="5">
        <f t="shared" si="2"/>
        <v>0.12533323356430426</v>
      </c>
      <c r="H21" s="3">
        <f t="shared" si="0"/>
        <v>2.0833333333333336E-5</v>
      </c>
      <c r="J21" s="1">
        <f>IF((ROUND(E21/pwm!$D$2,0)+K21)&lt;J20,J20,(ROUND(E21/pwm!$D$2,0)+K21))</f>
        <v>61.746667664356956</v>
      </c>
      <c r="K21" s="83">
        <f t="shared" si="3"/>
        <v>-1.2533323356430426</v>
      </c>
      <c r="L21" s="3">
        <f>pwm!$I$6*A21</f>
        <v>3.3333333333333338E-4</v>
      </c>
      <c r="M21" s="3">
        <f>pwm!$D$2*J21</f>
        <v>2.5727778193482066E-6</v>
      </c>
      <c r="N21" s="3">
        <f>pwm!$I$6-M21</f>
        <v>1.8260555513985128E-5</v>
      </c>
      <c r="O21" s="3">
        <f t="shared" si="5"/>
        <v>3.8331213241465965E-8</v>
      </c>
    </row>
    <row r="22" spans="1:15" x14ac:dyDescent="0.2">
      <c r="A22" s="1">
        <f t="shared" si="1"/>
        <v>17</v>
      </c>
      <c r="B22" s="1">
        <f t="shared" si="4"/>
        <v>17</v>
      </c>
      <c r="C22" s="2">
        <f>SIN(RADIANS(pwm!$L$16*B22))</f>
        <v>0.13312133852655236</v>
      </c>
      <c r="D22" s="3">
        <f>pwm!$L$7*A22</f>
        <v>3.5416666666666669E-4</v>
      </c>
      <c r="E22" s="3">
        <f>pwm!$L$7*C22</f>
        <v>2.7733612193031747E-6</v>
      </c>
      <c r="F22" s="3">
        <f>pwm!$L$7-E22</f>
        <v>1.805997211403016E-5</v>
      </c>
      <c r="G22" s="5">
        <f t="shared" si="2"/>
        <v>0.13312133852655236</v>
      </c>
      <c r="H22" s="3">
        <f t="shared" si="0"/>
        <v>2.0833333333333336E-5</v>
      </c>
      <c r="J22" s="1">
        <f>IF((ROUND(E22/pwm!$D$2,0)+K22)&lt;J21,J21,(ROUND(E22/pwm!$D$2,0)+K22))</f>
        <v>65.668786614734472</v>
      </c>
      <c r="K22" s="83">
        <f t="shared" si="3"/>
        <v>-1.3312133852655237</v>
      </c>
      <c r="L22" s="3">
        <f>pwm!$I$6*A22</f>
        <v>3.5416666666666669E-4</v>
      </c>
      <c r="M22" s="3">
        <f>pwm!$D$2*J22</f>
        <v>2.736199442280603E-6</v>
      </c>
      <c r="N22" s="3">
        <f>pwm!$I$6-M22</f>
        <v>1.8097133891052731E-5</v>
      </c>
      <c r="O22" s="3">
        <f t="shared" si="5"/>
        <v>3.7161777022571718E-8</v>
      </c>
    </row>
    <row r="23" spans="1:15" x14ac:dyDescent="0.2">
      <c r="A23" s="1">
        <f t="shared" si="1"/>
        <v>18</v>
      </c>
      <c r="B23" s="1">
        <f t="shared" si="4"/>
        <v>18</v>
      </c>
      <c r="C23" s="2">
        <f>SIN(RADIANS(pwm!$L$16*B23))</f>
        <v>0.14090123193758269</v>
      </c>
      <c r="D23" s="3">
        <f>pwm!$L$7*A23</f>
        <v>3.7500000000000006E-4</v>
      </c>
      <c r="E23" s="3">
        <f>pwm!$L$7*C23</f>
        <v>2.935442332032973E-6</v>
      </c>
      <c r="F23" s="3">
        <f>pwm!$L$7-E23</f>
        <v>1.7897891001300364E-5</v>
      </c>
      <c r="G23" s="5">
        <f t="shared" si="2"/>
        <v>0.14090123193758269</v>
      </c>
      <c r="H23" s="3">
        <f t="shared" si="0"/>
        <v>2.0833333333333336E-5</v>
      </c>
      <c r="J23" s="1">
        <f>IF((ROUND(E23/pwm!$D$2,0)+K23)&lt;J22,J22,(ROUND(E23/pwm!$D$2,0)+K23))</f>
        <v>68.590987680624167</v>
      </c>
      <c r="K23" s="83">
        <f t="shared" si="3"/>
        <v>-1.4090123193758268</v>
      </c>
      <c r="L23" s="3">
        <f>pwm!$I$6*A23</f>
        <v>3.7500000000000006E-4</v>
      </c>
      <c r="M23" s="3">
        <f>pwm!$D$2*J23</f>
        <v>2.8579578200260072E-6</v>
      </c>
      <c r="N23" s="3">
        <f>pwm!$I$6-M23</f>
        <v>1.7975375513307328E-5</v>
      </c>
      <c r="O23" s="3">
        <f t="shared" si="5"/>
        <v>7.7484512006965826E-8</v>
      </c>
    </row>
    <row r="24" spans="1:15" x14ac:dyDescent="0.2">
      <c r="A24" s="1">
        <f t="shared" si="1"/>
        <v>19</v>
      </c>
      <c r="B24" s="1">
        <f t="shared" si="4"/>
        <v>19</v>
      </c>
      <c r="C24" s="2">
        <f>SIN(RADIANS(pwm!$L$16*B24))</f>
        <v>0.148672433896923</v>
      </c>
      <c r="D24" s="3">
        <f>pwm!$L$7*A24</f>
        <v>3.9583333333333338E-4</v>
      </c>
      <c r="E24" s="3">
        <f>pwm!$L$7*C24</f>
        <v>3.0973423728525627E-6</v>
      </c>
      <c r="F24" s="3">
        <f>pwm!$L$7-E24</f>
        <v>1.7735990960480773E-5</v>
      </c>
      <c r="G24" s="5">
        <f t="shared" si="2"/>
        <v>0.148672433896923</v>
      </c>
      <c r="H24" s="3">
        <f t="shared" si="0"/>
        <v>2.0833333333333336E-5</v>
      </c>
      <c r="J24" s="1">
        <f>IF((ROUND(E24/pwm!$D$2,0)+K24)&lt;J23,J23,(ROUND(E24/pwm!$D$2,0)+K24))</f>
        <v>72.513275661030775</v>
      </c>
      <c r="K24" s="83">
        <f t="shared" si="3"/>
        <v>-1.48672433896923</v>
      </c>
      <c r="L24" s="3">
        <f>pwm!$I$6*A24</f>
        <v>3.9583333333333338E-4</v>
      </c>
      <c r="M24" s="3">
        <f>pwm!$D$2*J24</f>
        <v>3.0213864858762827E-6</v>
      </c>
      <c r="N24" s="3">
        <f>pwm!$I$6-M24</f>
        <v>1.7811946847457054E-5</v>
      </c>
      <c r="O24" s="3">
        <f t="shared" si="5"/>
        <v>7.5955886976280069E-8</v>
      </c>
    </row>
    <row r="25" spans="1:15" x14ac:dyDescent="0.2">
      <c r="A25" s="1">
        <f t="shared" si="1"/>
        <v>20</v>
      </c>
      <c r="B25" s="1">
        <f t="shared" si="4"/>
        <v>20</v>
      </c>
      <c r="C25" s="2">
        <f>SIN(RADIANS(pwm!$L$16*B25))</f>
        <v>0.1564344650402309</v>
      </c>
      <c r="D25" s="3">
        <f>pwm!$L$7*A25</f>
        <v>4.1666666666666675E-4</v>
      </c>
      <c r="E25" s="3">
        <f>pwm!$L$7*C25</f>
        <v>3.2590513550048108E-6</v>
      </c>
      <c r="F25" s="3">
        <f>pwm!$L$7-E25</f>
        <v>1.7574281978328526E-5</v>
      </c>
      <c r="G25" s="5">
        <f t="shared" si="2"/>
        <v>0.1564344650402309</v>
      </c>
      <c r="H25" s="3">
        <f t="shared" si="0"/>
        <v>2.0833333333333336E-5</v>
      </c>
      <c r="J25" s="1">
        <f>IF((ROUND(E25/pwm!$D$2,0)+K25)&lt;J24,J24,(ROUND(E25/pwm!$D$2,0)+K25))</f>
        <v>76.435655349597695</v>
      </c>
      <c r="K25" s="83">
        <f t="shared" si="3"/>
        <v>-1.5643446504023091</v>
      </c>
      <c r="L25" s="3">
        <f>pwm!$I$6*A25</f>
        <v>4.1666666666666675E-4</v>
      </c>
      <c r="M25" s="3">
        <f>pwm!$D$2*J25</f>
        <v>3.1848189728999041E-6</v>
      </c>
      <c r="N25" s="3">
        <f>pwm!$I$6-M25</f>
        <v>1.7648514360433431E-5</v>
      </c>
      <c r="O25" s="3">
        <f t="shared" si="5"/>
        <v>7.4232382104906733E-8</v>
      </c>
    </row>
    <row r="26" spans="1:15" x14ac:dyDescent="0.2">
      <c r="A26" s="1">
        <f t="shared" si="1"/>
        <v>21</v>
      </c>
      <c r="B26" s="1">
        <f t="shared" si="4"/>
        <v>21</v>
      </c>
      <c r="C26" s="2">
        <f>SIN(RADIANS(pwm!$L$16*B26))</f>
        <v>0.16418684656886295</v>
      </c>
      <c r="D26" s="3">
        <f>pwm!$L$7*A26</f>
        <v>4.3750000000000006E-4</v>
      </c>
      <c r="E26" s="3">
        <f>pwm!$L$7*C26</f>
        <v>3.4205593035179786E-6</v>
      </c>
      <c r="F26" s="3">
        <f>pwm!$L$7-E26</f>
        <v>1.7412774029815356E-5</v>
      </c>
      <c r="G26" s="5">
        <f t="shared" si="2"/>
        <v>0.16418684656886295</v>
      </c>
      <c r="H26" s="3">
        <f t="shared" si="0"/>
        <v>2.0833333333333336E-5</v>
      </c>
      <c r="J26" s="1">
        <f>IF((ROUND(E26/pwm!$D$2,0)+K26)&lt;J25,J25,(ROUND(E26/pwm!$D$2,0)+K26))</f>
        <v>80.358131534311369</v>
      </c>
      <c r="K26" s="83">
        <f t="shared" si="3"/>
        <v>-1.6418684656886295</v>
      </c>
      <c r="L26" s="3">
        <f>pwm!$I$6*A26</f>
        <v>4.3750000000000006E-4</v>
      </c>
      <c r="M26" s="3">
        <f>pwm!$D$2*J26</f>
        <v>3.348255480596307E-6</v>
      </c>
      <c r="N26" s="3">
        <f>pwm!$I$6-M26</f>
        <v>1.748507785273703E-5</v>
      </c>
      <c r="O26" s="3">
        <f t="shared" si="5"/>
        <v>7.2303822921671611E-8</v>
      </c>
    </row>
    <row r="27" spans="1:15" x14ac:dyDescent="0.2">
      <c r="A27" s="1">
        <f t="shared" si="1"/>
        <v>22</v>
      </c>
      <c r="B27" s="1">
        <f t="shared" si="4"/>
        <v>22</v>
      </c>
      <c r="C27" s="2">
        <f>SIN(RADIANS(pwm!$L$16*B27))</f>
        <v>0.17192910027940958</v>
      </c>
      <c r="D27" s="3">
        <f>pwm!$L$7*A27</f>
        <v>4.5833333333333338E-4</v>
      </c>
      <c r="E27" s="3">
        <f>pwm!$L$7*C27</f>
        <v>3.5818562558210335E-6</v>
      </c>
      <c r="F27" s="3">
        <f>pwm!$L$7-E27</f>
        <v>1.7251477077512303E-5</v>
      </c>
      <c r="G27" s="5">
        <f t="shared" si="2"/>
        <v>0.17192910027940958</v>
      </c>
      <c r="H27" s="3">
        <f t="shared" si="0"/>
        <v>2.0833333333333336E-5</v>
      </c>
      <c r="J27" s="1">
        <f>IF((ROUND(E27/pwm!$D$2,0)+K27)&lt;J26,J26,(ROUND(E27/pwm!$D$2,0)+K27))</f>
        <v>84.280708997205906</v>
      </c>
      <c r="K27" s="83">
        <f t="shared" si="3"/>
        <v>-1.7192910027940957</v>
      </c>
      <c r="L27" s="3">
        <f>pwm!$I$6*A27</f>
        <v>4.5833333333333338E-4</v>
      </c>
      <c r="M27" s="3">
        <f>pwm!$D$2*J27</f>
        <v>3.5116962082169128E-6</v>
      </c>
      <c r="N27" s="3">
        <f>pwm!$I$6-M27</f>
        <v>1.7321637125116424E-5</v>
      </c>
      <c r="O27" s="3">
        <f t="shared" si="5"/>
        <v>7.0160047604120626E-8</v>
      </c>
    </row>
    <row r="28" spans="1:15" x14ac:dyDescent="0.2">
      <c r="A28" s="1">
        <f t="shared" si="1"/>
        <v>23</v>
      </c>
      <c r="B28" s="1">
        <f t="shared" si="4"/>
        <v>23</v>
      </c>
      <c r="C28" s="2">
        <f>SIN(RADIANS(pwm!$L$16*B28))</f>
        <v>0.17966074859319256</v>
      </c>
      <c r="D28" s="3">
        <f>pwm!$L$7*A28</f>
        <v>4.7916666666666675E-4</v>
      </c>
      <c r="E28" s="3">
        <f>pwm!$L$7*C28</f>
        <v>3.742932262358179E-6</v>
      </c>
      <c r="F28" s="3">
        <f>pwm!$L$7-E28</f>
        <v>1.7090401070975158E-5</v>
      </c>
      <c r="G28" s="5">
        <f t="shared" si="2"/>
        <v>0.17966074859319256</v>
      </c>
      <c r="H28" s="3">
        <f t="shared" si="0"/>
        <v>2.0833333333333336E-5</v>
      </c>
      <c r="J28" s="1">
        <f>IF((ROUND(E28/pwm!$D$2,0)+K28)&lt;J27,J27,(ROUND(E28/pwm!$D$2,0)+K28))</f>
        <v>88.203392514068071</v>
      </c>
      <c r="K28" s="83">
        <f t="shared" si="3"/>
        <v>-1.7966074859319257</v>
      </c>
      <c r="L28" s="3">
        <f>pwm!$I$6*A28</f>
        <v>4.7916666666666675E-4</v>
      </c>
      <c r="M28" s="3">
        <f>pwm!$D$2*J28</f>
        <v>3.6751413547528366E-6</v>
      </c>
      <c r="N28" s="3">
        <f>pwm!$I$6-M28</f>
        <v>1.7158191978580501E-5</v>
      </c>
      <c r="O28" s="3">
        <f t="shared" si="5"/>
        <v>6.7790907605342427E-8</v>
      </c>
    </row>
    <row r="29" spans="1:15" x14ac:dyDescent="0.2">
      <c r="A29" s="1">
        <f t="shared" si="1"/>
        <v>24</v>
      </c>
      <c r="B29" s="1">
        <f t="shared" si="4"/>
        <v>24</v>
      </c>
      <c r="C29" s="2">
        <f>SIN(RADIANS(pwm!$L$16*B29))</f>
        <v>0.18738131458572463</v>
      </c>
      <c r="D29" s="3">
        <f>pwm!$L$7*A29</f>
        <v>5.0000000000000001E-4</v>
      </c>
      <c r="E29" s="3">
        <f>pwm!$L$7*C29</f>
        <v>3.9037773872025968E-6</v>
      </c>
      <c r="F29" s="3">
        <f>pwm!$L$7-E29</f>
        <v>1.6929555946130738E-5</v>
      </c>
      <c r="G29" s="5">
        <f t="shared" si="2"/>
        <v>0.18738131458572463</v>
      </c>
      <c r="H29" s="3">
        <f t="shared" si="0"/>
        <v>2.0833333333333336E-5</v>
      </c>
      <c r="J29" s="1">
        <f>IF((ROUND(E29/pwm!$D$2,0)+K29)&lt;J28,J28,(ROUND(E29/pwm!$D$2,0)+K29))</f>
        <v>92.126186854142759</v>
      </c>
      <c r="K29" s="83">
        <f t="shared" si="3"/>
        <v>-1.8738131458572462</v>
      </c>
      <c r="L29" s="3">
        <f>pwm!$I$6*A29</f>
        <v>5.0000000000000001E-4</v>
      </c>
      <c r="M29" s="3">
        <f>pwm!$D$2*J29</f>
        <v>3.8385911189226155E-6</v>
      </c>
      <c r="N29" s="3">
        <f>pwm!$I$6-M29</f>
        <v>1.699474221441072E-5</v>
      </c>
      <c r="O29" s="3">
        <f t="shared" si="5"/>
        <v>6.5186268279981213E-8</v>
      </c>
    </row>
    <row r="30" spans="1:15" x14ac:dyDescent="0.2">
      <c r="A30" s="1">
        <f t="shared" si="1"/>
        <v>25</v>
      </c>
      <c r="B30" s="1">
        <f t="shared" si="4"/>
        <v>25</v>
      </c>
      <c r="C30" s="2">
        <f>SIN(RADIANS(pwm!$L$16*B30))</f>
        <v>0.19509032201612828</v>
      </c>
      <c r="D30" s="3">
        <f>pwm!$L$7*A30</f>
        <v>5.2083333333333343E-4</v>
      </c>
      <c r="E30" s="3">
        <f>pwm!$L$7*C30</f>
        <v>4.0643817086693395E-6</v>
      </c>
      <c r="F30" s="3">
        <f>pwm!$L$7-E30</f>
        <v>1.6768951624663997E-5</v>
      </c>
      <c r="G30" s="5">
        <f t="shared" si="2"/>
        <v>0.19509032201612828</v>
      </c>
      <c r="H30" s="3">
        <f t="shared" si="0"/>
        <v>2.0833333333333336E-5</v>
      </c>
      <c r="J30" s="1">
        <f>IF((ROUND(E30/pwm!$D$2,0)+K30)&lt;J29,J29,(ROUND(E30/pwm!$D$2,0)+K30))</f>
        <v>96.04909677983872</v>
      </c>
      <c r="K30" s="83">
        <f t="shared" si="3"/>
        <v>-1.9509032201612828</v>
      </c>
      <c r="L30" s="3">
        <f>pwm!$I$6*A30</f>
        <v>5.2083333333333343E-4</v>
      </c>
      <c r="M30" s="3">
        <f>pwm!$D$2*J30</f>
        <v>4.0020456991599468E-6</v>
      </c>
      <c r="N30" s="3">
        <f>pwm!$I$6-M30</f>
        <v>1.6831287634173388E-5</v>
      </c>
      <c r="O30" s="3">
        <f t="shared" si="5"/>
        <v>6.2336009509392793E-8</v>
      </c>
    </row>
    <row r="31" spans="1:15" x14ac:dyDescent="0.2">
      <c r="A31" s="1">
        <f t="shared" si="1"/>
        <v>26</v>
      </c>
      <c r="B31" s="1">
        <f t="shared" si="4"/>
        <v>26</v>
      </c>
      <c r="C31" s="2">
        <f>SIN(RADIANS(pwm!$L$16*B31))</f>
        <v>0.20278729535651249</v>
      </c>
      <c r="D31" s="3">
        <f>pwm!$L$7*A31</f>
        <v>5.4166666666666675E-4</v>
      </c>
      <c r="E31" s="3">
        <f>pwm!$L$7*C31</f>
        <v>4.2247353199273438E-6</v>
      </c>
      <c r="F31" s="3">
        <f>pwm!$L$7-E31</f>
        <v>1.6608598013405994E-5</v>
      </c>
      <c r="G31" s="5">
        <f t="shared" si="2"/>
        <v>0.20278729535651246</v>
      </c>
      <c r="H31" s="3">
        <f t="shared" si="0"/>
        <v>2.0833333333333336E-5</v>
      </c>
      <c r="J31" s="1">
        <f>IF((ROUND(E31/pwm!$D$2,0)+K31)&lt;J30,J30,(ROUND(E31/pwm!$D$2,0)+K31))</f>
        <v>98.972127046434878</v>
      </c>
      <c r="K31" s="83">
        <f t="shared" si="3"/>
        <v>-2.027872953565125</v>
      </c>
      <c r="L31" s="3">
        <f>pwm!$I$6*A31</f>
        <v>5.4166666666666675E-4</v>
      </c>
      <c r="M31" s="3">
        <f>pwm!$D$2*J31</f>
        <v>4.1238386269347868E-6</v>
      </c>
      <c r="N31" s="3">
        <f>pwm!$I$6-M31</f>
        <v>1.6709494706398549E-5</v>
      </c>
      <c r="O31" s="3">
        <f t="shared" si="5"/>
        <v>1.0089669299255705E-7</v>
      </c>
    </row>
    <row r="32" spans="1:15" x14ac:dyDescent="0.2">
      <c r="A32" s="1">
        <f t="shared" si="1"/>
        <v>27</v>
      </c>
      <c r="B32" s="1">
        <f t="shared" si="4"/>
        <v>27</v>
      </c>
      <c r="C32" s="2">
        <f>SIN(RADIANS(pwm!$L$16*B32))</f>
        <v>0.2104717598213057</v>
      </c>
      <c r="D32" s="3">
        <f>pwm!$L$7*A32</f>
        <v>5.6250000000000007E-4</v>
      </c>
      <c r="E32" s="3">
        <f>pwm!$L$7*C32</f>
        <v>4.3848283296105359E-6</v>
      </c>
      <c r="F32" s="3">
        <f>pwm!$L$7-E32</f>
        <v>1.6448505003722802E-5</v>
      </c>
      <c r="G32" s="5">
        <f t="shared" si="2"/>
        <v>0.2104717598213057</v>
      </c>
      <c r="H32" s="3">
        <f t="shared" si="0"/>
        <v>2.0833333333333336E-5</v>
      </c>
      <c r="J32" s="1">
        <f>IF((ROUND(E32/pwm!$D$2,0)+K32)&lt;J31,J31,(ROUND(E32/pwm!$D$2,0)+K32))</f>
        <v>102.89528240178694</v>
      </c>
      <c r="K32" s="83">
        <f t="shared" si="3"/>
        <v>-2.1047175982130568</v>
      </c>
      <c r="L32" s="3">
        <f>pwm!$I$6*A32</f>
        <v>5.6250000000000007E-4</v>
      </c>
      <c r="M32" s="3">
        <f>pwm!$D$2*J32</f>
        <v>4.2873034334077893E-6</v>
      </c>
      <c r="N32" s="3">
        <f>pwm!$I$6-M32</f>
        <v>1.6546029899925547E-5</v>
      </c>
      <c r="O32" s="3">
        <f t="shared" si="5"/>
        <v>9.7524896202746668E-8</v>
      </c>
    </row>
    <row r="33" spans="1:15" x14ac:dyDescent="0.2">
      <c r="A33" s="1">
        <f t="shared" si="1"/>
        <v>28</v>
      </c>
      <c r="B33" s="1">
        <f t="shared" si="4"/>
        <v>28</v>
      </c>
      <c r="C33" s="2">
        <f>SIN(RADIANS(pwm!$L$16*B33))</f>
        <v>0.21814324139654256</v>
      </c>
      <c r="D33" s="3">
        <f>pwm!$L$7*A33</f>
        <v>5.8333333333333338E-4</v>
      </c>
      <c r="E33" s="3">
        <f>pwm!$L$7*C33</f>
        <v>4.5446508624279707E-6</v>
      </c>
      <c r="F33" s="3">
        <f>pwm!$L$7-E33</f>
        <v>1.6288682470905364E-5</v>
      </c>
      <c r="G33" s="5">
        <f t="shared" si="2"/>
        <v>0.21814324139654256</v>
      </c>
      <c r="H33" s="3">
        <f t="shared" si="0"/>
        <v>2.0833333333333336E-5</v>
      </c>
      <c r="J33" s="1">
        <f>IF((ROUND(E33/pwm!$D$2,0)+K33)&lt;J32,J32,(ROUND(E33/pwm!$D$2,0)+K33))</f>
        <v>106.81856758603458</v>
      </c>
      <c r="K33" s="83">
        <f t="shared" si="3"/>
        <v>-2.1814324139654255</v>
      </c>
      <c r="L33" s="3">
        <f>pwm!$I$6*A33</f>
        <v>5.8333333333333338E-4</v>
      </c>
      <c r="M33" s="3">
        <f>pwm!$D$2*J33</f>
        <v>4.4507736494181076E-6</v>
      </c>
      <c r="N33" s="3">
        <f>pwm!$I$6-M33</f>
        <v>1.6382559683915228E-5</v>
      </c>
      <c r="O33" s="3">
        <f t="shared" si="5"/>
        <v>9.3877213009863162E-8</v>
      </c>
    </row>
    <row r="34" spans="1:15" x14ac:dyDescent="0.2">
      <c r="A34" s="1">
        <f t="shared" si="1"/>
        <v>29</v>
      </c>
      <c r="B34" s="1">
        <f t="shared" si="4"/>
        <v>29</v>
      </c>
      <c r="C34" s="2">
        <f>SIN(RADIANS(pwm!$L$16*B34))</f>
        <v>0.22580126686910373</v>
      </c>
      <c r="D34" s="3">
        <f>pwm!$L$7*A34</f>
        <v>6.041666666666667E-4</v>
      </c>
      <c r="E34" s="3">
        <f>pwm!$L$7*C34</f>
        <v>4.7041930597729948E-6</v>
      </c>
      <c r="F34" s="3">
        <f>pwm!$L$7-E34</f>
        <v>1.612914027356034E-5</v>
      </c>
      <c r="G34" s="5">
        <f t="shared" si="2"/>
        <v>0.22580126686910371</v>
      </c>
      <c r="H34" s="3">
        <f t="shared" si="0"/>
        <v>2.0833333333333336E-5</v>
      </c>
      <c r="J34" s="1">
        <f>IF((ROUND(E34/pwm!$D$2,0)+K34)&lt;J33,J33,(ROUND(E34/pwm!$D$2,0)+K34))</f>
        <v>110.74198733130896</v>
      </c>
      <c r="K34" s="83">
        <f t="shared" si="3"/>
        <v>-2.2580126686910376</v>
      </c>
      <c r="L34" s="3">
        <f>pwm!$I$6*A34</f>
        <v>6.041666666666667E-4</v>
      </c>
      <c r="M34" s="3">
        <f>pwm!$D$2*J34</f>
        <v>4.6142494721378738E-6</v>
      </c>
      <c r="N34" s="3">
        <f>pwm!$I$6-M34</f>
        <v>1.6219083861195462E-5</v>
      </c>
      <c r="O34" s="3">
        <f t="shared" si="5"/>
        <v>8.9943587635120986E-8</v>
      </c>
    </row>
    <row r="35" spans="1:15" x14ac:dyDescent="0.2">
      <c r="A35" s="1">
        <f t="shared" si="1"/>
        <v>30</v>
      </c>
      <c r="B35" s="1">
        <f t="shared" si="4"/>
        <v>30</v>
      </c>
      <c r="C35" s="2">
        <f>SIN(RADIANS(pwm!$L$16*B35))</f>
        <v>0.23344536385590542</v>
      </c>
      <c r="D35" s="3">
        <f>pwm!$L$7*A35</f>
        <v>6.2500000000000012E-4</v>
      </c>
      <c r="E35" s="3">
        <f>pwm!$L$7*C35</f>
        <v>4.8634450803313635E-6</v>
      </c>
      <c r="F35" s="3">
        <f>pwm!$L$7-E35</f>
        <v>1.5969888253001973E-5</v>
      </c>
      <c r="G35" s="5">
        <f t="shared" si="2"/>
        <v>0.23344536385590542</v>
      </c>
      <c r="H35" s="3">
        <f t="shared" si="0"/>
        <v>2.0833333333333336E-5</v>
      </c>
      <c r="J35" s="1">
        <f>IF((ROUND(E35/pwm!$D$2,0)+K35)&lt;J34,J34,(ROUND(E35/pwm!$D$2,0)+K35))</f>
        <v>114.66554636144095</v>
      </c>
      <c r="K35" s="83">
        <f t="shared" si="3"/>
        <v>-2.3344536385590544</v>
      </c>
      <c r="L35" s="3">
        <f>pwm!$I$6*A35</f>
        <v>6.2500000000000012E-4</v>
      </c>
      <c r="M35" s="3">
        <f>pwm!$D$2*J35</f>
        <v>4.7777310983933731E-6</v>
      </c>
      <c r="N35" s="3">
        <f>pwm!$I$6-M35</f>
        <v>1.6055602234939965E-5</v>
      </c>
      <c r="O35" s="3">
        <f t="shared" si="5"/>
        <v>8.5713981937990395E-8</v>
      </c>
    </row>
    <row r="36" spans="1:15" x14ac:dyDescent="0.2">
      <c r="A36" s="1">
        <f t="shared" si="1"/>
        <v>31</v>
      </c>
      <c r="B36" s="1">
        <f t="shared" si="4"/>
        <v>31</v>
      </c>
      <c r="C36" s="2">
        <f>SIN(RADIANS(pwm!$L$16*B36))</f>
        <v>0.2410750608330387</v>
      </c>
      <c r="D36" s="3">
        <f>pwm!$L$7*A36</f>
        <v>6.4583333333333344E-4</v>
      </c>
      <c r="E36" s="3">
        <f>pwm!$L$7*C36</f>
        <v>5.0223971006883071E-6</v>
      </c>
      <c r="F36" s="3">
        <f>pwm!$L$7-E36</f>
        <v>1.5810936232645029E-5</v>
      </c>
      <c r="G36" s="5">
        <f t="shared" si="2"/>
        <v>0.2410750608330387</v>
      </c>
      <c r="H36" s="3">
        <f t="shared" si="0"/>
        <v>2.0833333333333336E-5</v>
      </c>
      <c r="J36" s="1">
        <f>IF((ROUND(E36/pwm!$D$2,0)+K36)&lt;J35,J35,(ROUND(E36/pwm!$D$2,0)+K36))</f>
        <v>118.58924939166961</v>
      </c>
      <c r="K36" s="83">
        <f t="shared" si="3"/>
        <v>-2.4107506083303871</v>
      </c>
      <c r="L36" s="3">
        <f>pwm!$I$6*A36</f>
        <v>6.4583333333333344E-4</v>
      </c>
      <c r="M36" s="3">
        <f>pwm!$D$2*J36</f>
        <v>4.9412187246529006E-6</v>
      </c>
      <c r="N36" s="3">
        <f>pwm!$I$6-M36</f>
        <v>1.5892114608680435E-5</v>
      </c>
      <c r="O36" s="3">
        <f t="shared" si="5"/>
        <v>8.1178376035406482E-8</v>
      </c>
    </row>
    <row r="37" spans="1:15" x14ac:dyDescent="0.2">
      <c r="A37" s="1">
        <f t="shared" si="1"/>
        <v>32</v>
      </c>
      <c r="B37" s="1">
        <f t="shared" si="4"/>
        <v>32</v>
      </c>
      <c r="C37" s="2">
        <f>SIN(RADIANS(pwm!$L$16*B37))</f>
        <v>0.24868988716485479</v>
      </c>
      <c r="D37" s="3">
        <f>pwm!$L$7*A37</f>
        <v>6.6666666666666675E-4</v>
      </c>
      <c r="E37" s="3">
        <f>pwm!$L$7*C37</f>
        <v>5.1810393159344752E-6</v>
      </c>
      <c r="F37" s="3">
        <f>pwm!$L$7-E37</f>
        <v>1.5652294017398859E-5</v>
      </c>
      <c r="G37" s="5">
        <f t="shared" si="2"/>
        <v>0.24868988716485477</v>
      </c>
      <c r="H37" s="3">
        <f t="shared" si="0"/>
        <v>2.0833333333333336E-5</v>
      </c>
      <c r="J37" s="1">
        <f>IF((ROUND(E37/pwm!$D$2,0)+K37)&lt;J36,J36,(ROUND(E37/pwm!$D$2,0)+K37))</f>
        <v>121.51310112835145</v>
      </c>
      <c r="K37" s="83">
        <f t="shared" si="3"/>
        <v>-2.4868988716485481</v>
      </c>
      <c r="L37" s="3">
        <f>pwm!$I$6*A37</f>
        <v>6.6666666666666675E-4</v>
      </c>
      <c r="M37" s="3">
        <f>pwm!$D$2*J37</f>
        <v>5.0630458803479773E-6</v>
      </c>
      <c r="N37" s="3">
        <f>pwm!$I$6-M37</f>
        <v>1.5770287452985358E-5</v>
      </c>
      <c r="O37" s="3">
        <f t="shared" si="5"/>
        <v>1.1799343558649787E-7</v>
      </c>
    </row>
    <row r="38" spans="1:15" x14ac:dyDescent="0.2">
      <c r="A38" s="1">
        <f t="shared" si="1"/>
        <v>33</v>
      </c>
      <c r="B38" s="1">
        <f t="shared" si="4"/>
        <v>33</v>
      </c>
      <c r="C38" s="2">
        <f>SIN(RADIANS(pwm!$L$16*B38))</f>
        <v>0.25628937313299666</v>
      </c>
      <c r="D38" s="3">
        <f>pwm!$L$7*A38</f>
        <v>6.8750000000000007E-4</v>
      </c>
      <c r="E38" s="3">
        <f>pwm!$L$7*C38</f>
        <v>5.3393619402707647E-6</v>
      </c>
      <c r="F38" s="3">
        <f>pwm!$L$7-E38</f>
        <v>1.5493971393062571E-5</v>
      </c>
      <c r="G38" s="5">
        <f t="shared" si="2"/>
        <v>0.25628937313299666</v>
      </c>
      <c r="H38" s="3">
        <f t="shared" si="0"/>
        <v>2.0833333333333336E-5</v>
      </c>
      <c r="J38" s="1">
        <f>IF((ROUND(E38/pwm!$D$2,0)+K38)&lt;J37,J37,(ROUND(E38/pwm!$D$2,0)+K38))</f>
        <v>125.43710626867004</v>
      </c>
      <c r="K38" s="83">
        <f t="shared" si="3"/>
        <v>-2.5628937313299667</v>
      </c>
      <c r="L38" s="3">
        <f>pwm!$I$6*A38</f>
        <v>6.8750000000000007E-4</v>
      </c>
      <c r="M38" s="3">
        <f>pwm!$D$2*J38</f>
        <v>5.2265460945279188E-6</v>
      </c>
      <c r="N38" s="3">
        <f>pwm!$I$6-M38</f>
        <v>1.5606787238805417E-5</v>
      </c>
      <c r="O38" s="3">
        <f t="shared" si="5"/>
        <v>1.1281584574284598E-7</v>
      </c>
    </row>
    <row r="39" spans="1:15" x14ac:dyDescent="0.2">
      <c r="A39" s="1">
        <f t="shared" si="1"/>
        <v>34</v>
      </c>
      <c r="B39" s="1">
        <f t="shared" si="4"/>
        <v>34</v>
      </c>
      <c r="C39" s="2">
        <f>SIN(RADIANS(pwm!$L$16*B39))</f>
        <v>0.26387304996537292</v>
      </c>
      <c r="D39" s="3">
        <f>pwm!$L$7*A39</f>
        <v>7.0833333333333338E-4</v>
      </c>
      <c r="E39" s="3">
        <f>pwm!$L$7*C39</f>
        <v>5.4973552076119363E-6</v>
      </c>
      <c r="F39" s="3">
        <f>pwm!$L$7-E39</f>
        <v>1.5335978125721401E-5</v>
      </c>
      <c r="G39" s="5">
        <f t="shared" si="2"/>
        <v>0.26387304996537292</v>
      </c>
      <c r="H39" s="3">
        <f t="shared" si="0"/>
        <v>2.0833333333333336E-5</v>
      </c>
      <c r="J39" s="1">
        <f>IF((ROUND(E39/pwm!$D$2,0)+K39)&lt;J38,J38,(ROUND(E39/pwm!$D$2,0)+K39))</f>
        <v>129.36126950034628</v>
      </c>
      <c r="K39" s="83">
        <f t="shared" si="3"/>
        <v>-2.6387304996537293</v>
      </c>
      <c r="L39" s="3">
        <f>pwm!$I$6*A39</f>
        <v>7.0833333333333338E-4</v>
      </c>
      <c r="M39" s="3">
        <f>pwm!$D$2*J39</f>
        <v>5.3900528958477624E-6</v>
      </c>
      <c r="N39" s="3">
        <f>pwm!$I$6-M39</f>
        <v>1.5443280437485572E-5</v>
      </c>
      <c r="O39" s="3">
        <f t="shared" si="5"/>
        <v>1.0730231176417389E-7</v>
      </c>
    </row>
    <row r="40" spans="1:15" x14ac:dyDescent="0.2">
      <c r="A40" s="1">
        <f t="shared" si="1"/>
        <v>35</v>
      </c>
      <c r="B40" s="1">
        <f t="shared" si="4"/>
        <v>35</v>
      </c>
      <c r="C40" s="2">
        <f>SIN(RADIANS(pwm!$L$16*B40))</f>
        <v>0.27144044986507432</v>
      </c>
      <c r="D40" s="3">
        <f>pwm!$L$7*A40</f>
        <v>7.2916666666666681E-4</v>
      </c>
      <c r="E40" s="3">
        <f>pwm!$L$7*C40</f>
        <v>5.655009372189049E-6</v>
      </c>
      <c r="F40" s="3">
        <f>pwm!$L$7-E40</f>
        <v>1.5178323961144287E-5</v>
      </c>
      <c r="G40" s="5">
        <f t="shared" si="2"/>
        <v>0.27144044986507432</v>
      </c>
      <c r="H40" s="3">
        <f t="shared" si="0"/>
        <v>2.0833333333333336E-5</v>
      </c>
      <c r="J40" s="1">
        <f>IF((ROUND(E40/pwm!$D$2,0)+K40)&lt;J39,J39,(ROUND(E40/pwm!$D$2,0)+K40))</f>
        <v>133.28559550134926</v>
      </c>
      <c r="K40" s="83">
        <f t="shared" si="3"/>
        <v>-2.714404498650743</v>
      </c>
      <c r="L40" s="3">
        <f>pwm!$I$6*A40</f>
        <v>7.2916666666666681E-4</v>
      </c>
      <c r="M40" s="3">
        <f>pwm!$D$2*J40</f>
        <v>5.5535664792228863E-6</v>
      </c>
      <c r="N40" s="3">
        <f>pwm!$I$6-M40</f>
        <v>1.5279766854110449E-5</v>
      </c>
      <c r="O40" s="3">
        <f t="shared" si="5"/>
        <v>1.0144289296616278E-7</v>
      </c>
    </row>
    <row r="41" spans="1:15" x14ac:dyDescent="0.2">
      <c r="A41" s="1">
        <f t="shared" si="1"/>
        <v>36</v>
      </c>
      <c r="B41" s="1">
        <f t="shared" si="4"/>
        <v>36</v>
      </c>
      <c r="C41" s="2">
        <f>SIN(RADIANS(pwm!$L$16*B41))</f>
        <v>0.27899110603922933</v>
      </c>
      <c r="D41" s="3">
        <f>pwm!$L$7*A41</f>
        <v>7.5000000000000012E-4</v>
      </c>
      <c r="E41" s="3">
        <f>pwm!$L$7*C41</f>
        <v>5.8123147091506119E-6</v>
      </c>
      <c r="F41" s="3">
        <f>pwm!$L$7-E41</f>
        <v>1.5021018624182724E-5</v>
      </c>
      <c r="G41" s="5">
        <f t="shared" si="2"/>
        <v>0.27899110603922933</v>
      </c>
      <c r="H41" s="3">
        <f t="shared" si="0"/>
        <v>2.0833333333333336E-5</v>
      </c>
      <c r="J41" s="1">
        <f>IF((ROUND(E41/pwm!$D$2,0)+K41)&lt;J40,J40,(ROUND(E41/pwm!$D$2,0)+K41))</f>
        <v>136.21008893960772</v>
      </c>
      <c r="K41" s="83">
        <f t="shared" si="3"/>
        <v>-2.7899110603922934</v>
      </c>
      <c r="L41" s="3">
        <f>pwm!$I$6*A41</f>
        <v>7.5000000000000012E-4</v>
      </c>
      <c r="M41" s="3">
        <f>pwm!$D$2*J41</f>
        <v>5.6754203724836555E-6</v>
      </c>
      <c r="N41" s="3">
        <f>pwm!$I$6-M41</f>
        <v>1.5157912960849681E-5</v>
      </c>
      <c r="O41" s="3">
        <f t="shared" si="5"/>
        <v>1.368943366669564E-7</v>
      </c>
    </row>
    <row r="42" spans="1:15" x14ac:dyDescent="0.2">
      <c r="A42" s="1">
        <f t="shared" si="1"/>
        <v>37</v>
      </c>
      <c r="B42" s="1">
        <f t="shared" si="4"/>
        <v>37</v>
      </c>
      <c r="C42" s="2">
        <f>SIN(RADIANS(pwm!$L$16*B42))</f>
        <v>0.28652455272779831</v>
      </c>
      <c r="D42" s="3">
        <f>pwm!$L$7*A42</f>
        <v>7.7083333333333344E-4</v>
      </c>
      <c r="E42" s="3">
        <f>pwm!$L$7*C42</f>
        <v>5.9692615151624652E-6</v>
      </c>
      <c r="F42" s="3">
        <f>pwm!$L$7-E42</f>
        <v>1.4864071818170872E-5</v>
      </c>
      <c r="G42" s="5">
        <f t="shared" si="2"/>
        <v>0.28652455272779831</v>
      </c>
      <c r="H42" s="3">
        <f t="shared" si="0"/>
        <v>2.0833333333333336E-5</v>
      </c>
      <c r="J42" s="1">
        <f>IF((ROUND(E42/pwm!$D$2,0)+K42)&lt;J41,J41,(ROUND(E42/pwm!$D$2,0)+K42))</f>
        <v>140.13475447272202</v>
      </c>
      <c r="K42" s="83">
        <f t="shared" si="3"/>
        <v>-2.8652455272779829</v>
      </c>
      <c r="L42" s="3">
        <f>pwm!$I$6*A42</f>
        <v>7.7083333333333344E-4</v>
      </c>
      <c r="M42" s="3">
        <f>pwm!$D$2*J42</f>
        <v>5.8389481030300847E-6</v>
      </c>
      <c r="N42" s="3">
        <f>pwm!$I$6-M42</f>
        <v>1.4994385230303251E-5</v>
      </c>
      <c r="O42" s="3">
        <f t="shared" si="5"/>
        <v>1.3031341213238045E-7</v>
      </c>
    </row>
    <row r="43" spans="1:15" x14ac:dyDescent="0.2">
      <c r="A43" s="1">
        <f t="shared" si="1"/>
        <v>38</v>
      </c>
      <c r="B43" s="1">
        <f t="shared" si="4"/>
        <v>38</v>
      </c>
      <c r="C43" s="2">
        <f>SIN(RADIANS(pwm!$L$16*B43))</f>
        <v>0.294040325232304</v>
      </c>
      <c r="D43" s="3">
        <f>pwm!$L$7*A43</f>
        <v>7.9166666666666676E-4</v>
      </c>
      <c r="E43" s="3">
        <f>pwm!$L$7*C43</f>
        <v>6.1258401090063345E-6</v>
      </c>
      <c r="F43" s="3">
        <f>pwm!$L$7-E43</f>
        <v>1.4707493224327002E-5</v>
      </c>
      <c r="G43" s="5">
        <f t="shared" si="2"/>
        <v>0.294040325232304</v>
      </c>
      <c r="H43" s="3">
        <f t="shared" si="0"/>
        <v>2.0833333333333336E-5</v>
      </c>
      <c r="J43" s="1">
        <f>IF((ROUND(E43/pwm!$D$2,0)+K43)&lt;J42,J42,(ROUND(E43/pwm!$D$2,0)+K43))</f>
        <v>144.05959674767695</v>
      </c>
      <c r="K43" s="83">
        <f t="shared" si="3"/>
        <v>-2.9404032523230401</v>
      </c>
      <c r="L43" s="3">
        <f>pwm!$I$6*A43</f>
        <v>7.9166666666666676E-4</v>
      </c>
      <c r="M43" s="3">
        <f>pwm!$D$2*J43</f>
        <v>6.0024831978198733E-6</v>
      </c>
      <c r="N43" s="3">
        <f>pwm!$I$6-M43</f>
        <v>1.4830850135513463E-5</v>
      </c>
      <c r="O43" s="3">
        <f t="shared" si="5"/>
        <v>1.2335691118646121E-7</v>
      </c>
    </row>
    <row r="44" spans="1:15" x14ac:dyDescent="0.2">
      <c r="A44" s="1">
        <f t="shared" si="1"/>
        <v>39</v>
      </c>
      <c r="B44" s="1">
        <f t="shared" si="4"/>
        <v>39</v>
      </c>
      <c r="C44" s="2">
        <f>SIN(RADIANS(pwm!$L$16*B44))</f>
        <v>0.30153795994449578</v>
      </c>
      <c r="D44" s="3">
        <f>pwm!$L$7*A44</f>
        <v>8.1250000000000007E-4</v>
      </c>
      <c r="E44" s="3">
        <f>pwm!$L$7*C44</f>
        <v>6.2820408321769961E-6</v>
      </c>
      <c r="F44" s="3">
        <f>pwm!$L$7-E44</f>
        <v>1.4551292501156339E-5</v>
      </c>
      <c r="G44" s="5">
        <f t="shared" si="2"/>
        <v>0.30153795994449578</v>
      </c>
      <c r="H44" s="3">
        <f t="shared" si="0"/>
        <v>2.0833333333333336E-5</v>
      </c>
      <c r="J44" s="1">
        <f>IF((ROUND(E44/pwm!$D$2,0)+K44)&lt;J43,J43,(ROUND(E44/pwm!$D$2,0)+K44))</f>
        <v>147.98462040055503</v>
      </c>
      <c r="K44" s="83">
        <f t="shared" si="3"/>
        <v>-3.0153795994449579</v>
      </c>
      <c r="L44" s="3">
        <f>pwm!$I$6*A44</f>
        <v>8.1250000000000007E-4</v>
      </c>
      <c r="M44" s="3">
        <f>pwm!$D$2*J44</f>
        <v>6.1660258500231268E-6</v>
      </c>
      <c r="N44" s="3">
        <f>pwm!$I$6-M44</f>
        <v>1.466730748331021E-5</v>
      </c>
      <c r="O44" s="3">
        <f t="shared" si="5"/>
        <v>1.1601498215386921E-7</v>
      </c>
    </row>
    <row r="45" spans="1:15" x14ac:dyDescent="0.2">
      <c r="A45" s="1">
        <f t="shared" si="1"/>
        <v>40</v>
      </c>
      <c r="B45" s="1">
        <f t="shared" si="4"/>
        <v>40</v>
      </c>
      <c r="C45" s="2">
        <f>SIN(RADIANS(pwm!$L$16*B45))</f>
        <v>0.30901699437494745</v>
      </c>
      <c r="D45" s="3">
        <f>pwm!$L$7*A45</f>
        <v>8.333333333333335E-4</v>
      </c>
      <c r="E45" s="3">
        <f>pwm!$L$7*C45</f>
        <v>6.4378540494780725E-6</v>
      </c>
      <c r="F45" s="3">
        <f>pwm!$L$7-E45</f>
        <v>1.4395479283855263E-5</v>
      </c>
      <c r="G45" s="5">
        <f t="shared" si="2"/>
        <v>0.30901699437494745</v>
      </c>
      <c r="H45" s="3">
        <f t="shared" si="0"/>
        <v>2.0833333333333336E-5</v>
      </c>
      <c r="J45" s="1">
        <f>IF((ROUND(E45/pwm!$D$2,0)+K45)&lt;J44,J44,(ROUND(E45/pwm!$D$2,0)+K45))</f>
        <v>151.90983005625051</v>
      </c>
      <c r="K45" s="83">
        <f t="shared" si="3"/>
        <v>-3.0901699437494745</v>
      </c>
      <c r="L45" s="3">
        <f>pwm!$I$6*A45</f>
        <v>8.333333333333335E-4</v>
      </c>
      <c r="M45" s="3">
        <f>pwm!$D$2*J45</f>
        <v>6.3295762523437719E-6</v>
      </c>
      <c r="N45" s="3">
        <f>pwm!$I$6-M45</f>
        <v>1.4503757080989564E-5</v>
      </c>
      <c r="O45" s="3">
        <f t="shared" si="5"/>
        <v>1.0827779713430058E-7</v>
      </c>
    </row>
    <row r="46" spans="1:15" x14ac:dyDescent="0.2">
      <c r="A46" s="1">
        <f t="shared" si="1"/>
        <v>41</v>
      </c>
      <c r="B46" s="1">
        <f t="shared" si="4"/>
        <v>41</v>
      </c>
      <c r="C46" s="2">
        <f>SIN(RADIANS(pwm!$L$16*B46))</f>
        <v>0.31647696718158613</v>
      </c>
      <c r="D46" s="3">
        <f>pwm!$L$7*A46</f>
        <v>8.5416666666666681E-4</v>
      </c>
      <c r="E46" s="3">
        <f>pwm!$L$7*C46</f>
        <v>6.5932701496163783E-6</v>
      </c>
      <c r="F46" s="3">
        <f>pwm!$L$7-E46</f>
        <v>1.4240063183716959E-5</v>
      </c>
      <c r="G46" s="5">
        <f t="shared" si="2"/>
        <v>0.31647696718158613</v>
      </c>
      <c r="H46" s="3">
        <f t="shared" si="0"/>
        <v>2.0833333333333336E-5</v>
      </c>
      <c r="J46" s="1">
        <f>IF((ROUND(E46/pwm!$D$2,0)+K46)&lt;J45,J45,(ROUND(E46/pwm!$D$2,0)+K46))</f>
        <v>154.83523032818414</v>
      </c>
      <c r="K46" s="83">
        <f t="shared" si="3"/>
        <v>-3.1647696718158613</v>
      </c>
      <c r="L46" s="3">
        <f>pwm!$I$6*A46</f>
        <v>8.5416666666666681E-4</v>
      </c>
      <c r="M46" s="3">
        <f>pwm!$D$2*J46</f>
        <v>6.4514679303410065E-6</v>
      </c>
      <c r="N46" s="3">
        <f>pwm!$I$6-M46</f>
        <v>1.438186540299233E-5</v>
      </c>
      <c r="O46" s="3">
        <f t="shared" si="5"/>
        <v>1.4180221927537186E-7</v>
      </c>
    </row>
    <row r="47" spans="1:15" x14ac:dyDescent="0.2">
      <c r="A47" s="1">
        <f t="shared" si="1"/>
        <v>42</v>
      </c>
      <c r="B47" s="1">
        <f t="shared" si="4"/>
        <v>42</v>
      </c>
      <c r="C47" s="2">
        <f>SIN(RADIANS(pwm!$L$16*B47))</f>
        <v>0.3239174181981494</v>
      </c>
      <c r="D47" s="3">
        <f>pwm!$L$7*A47</f>
        <v>8.7500000000000013E-4</v>
      </c>
      <c r="E47" s="3">
        <f>pwm!$L$7*C47</f>
        <v>6.7482795457947804E-6</v>
      </c>
      <c r="F47" s="3">
        <f>pwm!$L$7-E47</f>
        <v>1.4085053787538556E-5</v>
      </c>
      <c r="G47" s="5">
        <f t="shared" si="2"/>
        <v>0.3239174181981494</v>
      </c>
      <c r="H47" s="3">
        <f t="shared" si="0"/>
        <v>2.0833333333333336E-5</v>
      </c>
      <c r="J47" s="1">
        <f>IF((ROUND(E47/pwm!$D$2,0)+K47)&lt;J46,J46,(ROUND(E47/pwm!$D$2,0)+K47))</f>
        <v>158.7608258180185</v>
      </c>
      <c r="K47" s="83">
        <f t="shared" si="3"/>
        <v>-3.2391741819814941</v>
      </c>
      <c r="L47" s="3">
        <f>pwm!$I$6*A47</f>
        <v>8.7500000000000013E-4</v>
      </c>
      <c r="M47" s="3">
        <f>pwm!$D$2*J47</f>
        <v>6.6150344090841044E-6</v>
      </c>
      <c r="N47" s="3">
        <f>pwm!$I$6-M47</f>
        <v>1.4218298924249232E-5</v>
      </c>
      <c r="O47" s="3">
        <f t="shared" si="5"/>
        <v>1.3324513671067599E-7</v>
      </c>
    </row>
    <row r="48" spans="1:15" x14ac:dyDescent="0.2">
      <c r="A48" s="1">
        <f t="shared" si="1"/>
        <v>43</v>
      </c>
      <c r="B48" s="1">
        <f t="shared" si="4"/>
        <v>43</v>
      </c>
      <c r="C48" s="2">
        <f>SIN(RADIANS(pwm!$L$16*B48))</f>
        <v>0.33133788846257101</v>
      </c>
      <c r="D48" s="3">
        <f>pwm!$L$7*A48</f>
        <v>8.9583333333333344E-4</v>
      </c>
      <c r="E48" s="3">
        <f>pwm!$L$7*C48</f>
        <v>6.9028726763035639E-6</v>
      </c>
      <c r="F48" s="3">
        <f>pwm!$L$7-E48</f>
        <v>1.3930460657029771E-5</v>
      </c>
      <c r="G48" s="5">
        <f t="shared" si="2"/>
        <v>0.33133788846257101</v>
      </c>
      <c r="H48" s="3">
        <f t="shared" si="0"/>
        <v>2.0833333333333336E-5</v>
      </c>
      <c r="J48" s="1">
        <f>IF((ROUND(E48/pwm!$D$2,0)+K48)&lt;J47,J47,(ROUND(E48/pwm!$D$2,0)+K48))</f>
        <v>162.68662111537429</v>
      </c>
      <c r="K48" s="83">
        <f t="shared" si="3"/>
        <v>-3.3133788846257102</v>
      </c>
      <c r="L48" s="3">
        <f>pwm!$I$6*A48</f>
        <v>8.9583333333333344E-4</v>
      </c>
      <c r="M48" s="3">
        <f>pwm!$D$2*J48</f>
        <v>6.7786092131405957E-6</v>
      </c>
      <c r="N48" s="3">
        <f>pwm!$I$6-M48</f>
        <v>1.405472412019274E-5</v>
      </c>
      <c r="O48" s="3">
        <f t="shared" si="5"/>
        <v>1.2426346316296823E-7</v>
      </c>
    </row>
    <row r="49" spans="1:15" x14ac:dyDescent="0.2">
      <c r="A49" s="1">
        <f t="shared" si="1"/>
        <v>44</v>
      </c>
      <c r="B49" s="1">
        <f t="shared" si="4"/>
        <v>44</v>
      </c>
      <c r="C49" s="2">
        <f>SIN(RADIANS(pwm!$L$16*B49))</f>
        <v>0.33873792024529148</v>
      </c>
      <c r="D49" s="3">
        <f>pwm!$L$7*A49</f>
        <v>9.1666666666666676E-4</v>
      </c>
      <c r="E49" s="3">
        <f>pwm!$L$7*C49</f>
        <v>7.0570400051102402E-6</v>
      </c>
      <c r="F49" s="3">
        <f>pwm!$L$7-E49</f>
        <v>1.3776293328223095E-5</v>
      </c>
      <c r="G49" s="5">
        <f t="shared" si="2"/>
        <v>0.33873792024529148</v>
      </c>
      <c r="H49" s="3">
        <f t="shared" si="0"/>
        <v>2.0833333333333336E-5</v>
      </c>
      <c r="J49" s="1">
        <f>IF((ROUND(E49/pwm!$D$2,0)+K49)&lt;J48,J48,(ROUND(E49/pwm!$D$2,0)+K49))</f>
        <v>165.61262079754709</v>
      </c>
      <c r="K49" s="83">
        <f t="shared" si="3"/>
        <v>-3.387379202452915</v>
      </c>
      <c r="L49" s="3">
        <f>pwm!$I$6*A49</f>
        <v>9.1666666666666676E-4</v>
      </c>
      <c r="M49" s="3">
        <f>pwm!$D$2*J49</f>
        <v>6.9005258665644626E-6</v>
      </c>
      <c r="N49" s="3">
        <f>pwm!$I$6-M49</f>
        <v>1.3932807466768873E-5</v>
      </c>
      <c r="O49" s="3">
        <f t="shared" si="5"/>
        <v>1.5651413854577757E-7</v>
      </c>
    </row>
    <row r="50" spans="1:15" x14ac:dyDescent="0.2">
      <c r="A50" s="1">
        <f t="shared" si="1"/>
        <v>45</v>
      </c>
      <c r="B50" s="1">
        <f t="shared" si="4"/>
        <v>45</v>
      </c>
      <c r="C50" s="2">
        <f>SIN(RADIANS(pwm!$L$16*B50))</f>
        <v>0.34611705707749302</v>
      </c>
      <c r="D50" s="3">
        <f>pwm!$L$7*A50</f>
        <v>9.3750000000000007E-4</v>
      </c>
      <c r="E50" s="3">
        <f>pwm!$L$7*C50</f>
        <v>7.2107720224477721E-6</v>
      </c>
      <c r="F50" s="3">
        <f>pwm!$L$7-E50</f>
        <v>1.3622561310885565E-5</v>
      </c>
      <c r="G50" s="5">
        <f t="shared" si="2"/>
        <v>0.34611705707749302</v>
      </c>
      <c r="H50" s="3">
        <f t="shared" si="0"/>
        <v>2.0833333333333336E-5</v>
      </c>
      <c r="J50" s="1">
        <f>IF((ROUND(E50/pwm!$D$2,0)+K50)&lt;J49,J49,(ROUND(E50/pwm!$D$2,0)+K50))</f>
        <v>169.53882942922507</v>
      </c>
      <c r="K50" s="83">
        <f t="shared" si="3"/>
        <v>-3.4611705707749301</v>
      </c>
      <c r="L50" s="3">
        <f>pwm!$I$6*A50</f>
        <v>9.3750000000000007E-4</v>
      </c>
      <c r="M50" s="3">
        <f>pwm!$D$2*J50</f>
        <v>7.0641178928843786E-6</v>
      </c>
      <c r="N50" s="3">
        <f>pwm!$I$6-M50</f>
        <v>1.3769215440448958E-5</v>
      </c>
      <c r="O50" s="3">
        <f t="shared" si="5"/>
        <v>1.4665412956339354E-7</v>
      </c>
    </row>
    <row r="51" spans="1:15" x14ac:dyDescent="0.2">
      <c r="A51" s="1">
        <f t="shared" si="1"/>
        <v>46</v>
      </c>
      <c r="B51" s="1">
        <f t="shared" si="4"/>
        <v>46</v>
      </c>
      <c r="C51" s="2">
        <f>SIN(RADIANS(pwm!$L$16*B51))</f>
        <v>0.3534748437792572</v>
      </c>
      <c r="D51" s="3">
        <f>pwm!$L$7*A51</f>
        <v>9.583333333333335E-4</v>
      </c>
      <c r="E51" s="3">
        <f>pwm!$L$7*C51</f>
        <v>7.3640592454011927E-6</v>
      </c>
      <c r="F51" s="3">
        <f>pwm!$L$7-E51</f>
        <v>1.3469274087932142E-5</v>
      </c>
      <c r="G51" s="5">
        <f t="shared" si="2"/>
        <v>0.3534748437792572</v>
      </c>
      <c r="H51" s="3">
        <f t="shared" si="0"/>
        <v>2.0833333333333336E-5</v>
      </c>
      <c r="J51" s="1">
        <f>IF((ROUND(E51/pwm!$D$2,0)+K51)&lt;J50,J50,(ROUND(E51/pwm!$D$2,0)+K51))</f>
        <v>173.46525156220744</v>
      </c>
      <c r="K51" s="83">
        <f t="shared" si="3"/>
        <v>-3.534748437792572</v>
      </c>
      <c r="L51" s="3">
        <f>pwm!$I$6*A51</f>
        <v>9.583333333333335E-4</v>
      </c>
      <c r="M51" s="3">
        <f>pwm!$D$2*J51</f>
        <v>7.2277188150919772E-6</v>
      </c>
      <c r="N51" s="3">
        <f>pwm!$I$6-M51</f>
        <v>1.360561451824136E-5</v>
      </c>
      <c r="O51" s="3">
        <f t="shared" si="5"/>
        <v>1.3634043030921551E-7</v>
      </c>
    </row>
    <row r="52" spans="1:15" x14ac:dyDescent="0.2">
      <c r="A52" s="1">
        <f t="shared" si="1"/>
        <v>47</v>
      </c>
      <c r="B52" s="1">
        <f t="shared" si="4"/>
        <v>47</v>
      </c>
      <c r="C52" s="2">
        <f>SIN(RADIANS(pwm!$L$16*B52))</f>
        <v>0.36081082648764179</v>
      </c>
      <c r="D52" s="3">
        <f>pwm!$L$7*A52</f>
        <v>9.7916666666666681E-4</v>
      </c>
      <c r="E52" s="3">
        <f>pwm!$L$7*C52</f>
        <v>7.5168922184925381E-6</v>
      </c>
      <c r="F52" s="3">
        <f>pwm!$L$7-E52</f>
        <v>1.3316441114840797E-5</v>
      </c>
      <c r="G52" s="5">
        <f t="shared" si="2"/>
        <v>0.36081082648764179</v>
      </c>
      <c r="H52" s="3">
        <f t="shared" si="0"/>
        <v>2.0833333333333336E-5</v>
      </c>
      <c r="J52" s="1">
        <f>IF((ROUND(E52/pwm!$D$2,0)+K52)&lt;J51,J51,(ROUND(E52/pwm!$D$2,0)+K52))</f>
        <v>176.39189173512358</v>
      </c>
      <c r="K52" s="83">
        <f t="shared" si="3"/>
        <v>-3.6081082648764178</v>
      </c>
      <c r="L52" s="3">
        <f>pwm!$I$6*A52</f>
        <v>9.7916666666666681E-4</v>
      </c>
      <c r="M52" s="3">
        <f>pwm!$D$2*J52</f>
        <v>7.3496621556301495E-6</v>
      </c>
      <c r="N52" s="3">
        <f>pwm!$I$6-M52</f>
        <v>1.3483671177703187E-5</v>
      </c>
      <c r="O52" s="3">
        <f t="shared" si="5"/>
        <v>1.6723006286238866E-7</v>
      </c>
    </row>
    <row r="53" spans="1:15" x14ac:dyDescent="0.2">
      <c r="A53" s="1">
        <f t="shared" si="1"/>
        <v>48</v>
      </c>
      <c r="B53" s="1">
        <f t="shared" si="4"/>
        <v>48</v>
      </c>
      <c r="C53" s="2">
        <f>SIN(RADIANS(pwm!$L$16*B53))</f>
        <v>0.36812455268467797</v>
      </c>
      <c r="D53" s="3">
        <f>pwm!$L$7*A53</f>
        <v>1E-3</v>
      </c>
      <c r="E53" s="3">
        <f>pwm!$L$7*C53</f>
        <v>7.6692615142641256E-6</v>
      </c>
      <c r="F53" s="3">
        <f>pwm!$L$7-E53</f>
        <v>1.316407181906921E-5</v>
      </c>
      <c r="G53" s="5">
        <f t="shared" si="2"/>
        <v>0.36812455268467797</v>
      </c>
      <c r="H53" s="3">
        <f t="shared" si="0"/>
        <v>2.0833333333333336E-5</v>
      </c>
      <c r="J53" s="1">
        <f>IF((ROUND(E53/pwm!$D$2,0)+K53)&lt;J52,J52,(ROUND(E53/pwm!$D$2,0)+K53))</f>
        <v>180.31875447315323</v>
      </c>
      <c r="K53" s="83">
        <f t="shared" si="3"/>
        <v>-3.6812455268467796</v>
      </c>
      <c r="L53" s="3">
        <f>pwm!$I$6*A53</f>
        <v>1E-3</v>
      </c>
      <c r="M53" s="3">
        <f>pwm!$D$2*J53</f>
        <v>7.5132814363813856E-6</v>
      </c>
      <c r="N53" s="3">
        <f>pwm!$I$6-M53</f>
        <v>1.332005189695195E-5</v>
      </c>
      <c r="O53" s="3">
        <f t="shared" si="5"/>
        <v>1.5598007788273995E-7</v>
      </c>
    </row>
    <row r="54" spans="1:15" x14ac:dyDescent="0.2">
      <c r="A54" s="1">
        <f t="shared" si="1"/>
        <v>49</v>
      </c>
      <c r="B54" s="1">
        <f t="shared" si="4"/>
        <v>49</v>
      </c>
      <c r="C54" s="2">
        <f>SIN(RADIANS(pwm!$L$16*B54))</f>
        <v>0.37541557122528313</v>
      </c>
      <c r="D54" s="3">
        <f>pwm!$L$7*A54</f>
        <v>1.0208333333333334E-3</v>
      </c>
      <c r="E54" s="3">
        <f>pwm!$L$7*C54</f>
        <v>7.8211577338600667E-6</v>
      </c>
      <c r="F54" s="3">
        <f>pwm!$L$7-E54</f>
        <v>1.3012175599473269E-5</v>
      </c>
      <c r="G54" s="5">
        <f t="shared" si="2"/>
        <v>0.37541557122528313</v>
      </c>
      <c r="H54" s="3">
        <f t="shared" si="0"/>
        <v>2.0833333333333336E-5</v>
      </c>
      <c r="J54" s="1">
        <f>IF((ROUND(E54/pwm!$D$2,0)+K54)&lt;J53,J53,(ROUND(E54/pwm!$D$2,0)+K54))</f>
        <v>184.24584428774716</v>
      </c>
      <c r="K54" s="83">
        <f t="shared" si="3"/>
        <v>-3.7541557122528313</v>
      </c>
      <c r="L54" s="3">
        <f>pwm!$I$6*A54</f>
        <v>1.0208333333333334E-3</v>
      </c>
      <c r="M54" s="3">
        <f>pwm!$D$2*J54</f>
        <v>7.6769101786561316E-6</v>
      </c>
      <c r="N54" s="3">
        <f>pwm!$I$6-M54</f>
        <v>1.3156423154677204E-5</v>
      </c>
      <c r="O54" s="3">
        <f t="shared" si="5"/>
        <v>1.442475552039351E-7</v>
      </c>
    </row>
    <row r="55" spans="1:15" x14ac:dyDescent="0.2">
      <c r="A55" s="1">
        <f t="shared" si="1"/>
        <v>50</v>
      </c>
      <c r="B55" s="1">
        <f t="shared" si="4"/>
        <v>50</v>
      </c>
      <c r="C55" s="2">
        <f>SIN(RADIANS(pwm!$L$16*B55))</f>
        <v>0.38268343236508978</v>
      </c>
      <c r="D55" s="3">
        <f>pwm!$L$7*A55</f>
        <v>1.0416666666666669E-3</v>
      </c>
      <c r="E55" s="3">
        <f>pwm!$L$7*C55</f>
        <v>7.9725715076060383E-6</v>
      </c>
      <c r="F55" s="3">
        <f>pwm!$L$7-E55</f>
        <v>1.2860761825727298E-5</v>
      </c>
      <c r="G55" s="5">
        <f t="shared" si="2"/>
        <v>0.38268343236508978</v>
      </c>
      <c r="H55" s="3">
        <f t="shared" si="0"/>
        <v>2.0833333333333336E-5</v>
      </c>
      <c r="J55" s="1">
        <f>IF((ROUND(E55/pwm!$D$2,0)+K55)&lt;J54,J54,(ROUND(E55/pwm!$D$2,0)+K55))</f>
        <v>187.1731656763491</v>
      </c>
      <c r="K55" s="83">
        <f t="shared" si="3"/>
        <v>-3.8268343236508979</v>
      </c>
      <c r="L55" s="3">
        <f>pwm!$I$6*A55</f>
        <v>1.0416666666666669E-3</v>
      </c>
      <c r="M55" s="3">
        <f>pwm!$D$2*J55</f>
        <v>7.7988819031812135E-6</v>
      </c>
      <c r="N55" s="3">
        <f>pwm!$I$6-M55</f>
        <v>1.3034451430152123E-5</v>
      </c>
      <c r="O55" s="3">
        <f t="shared" si="5"/>
        <v>1.7368960442482483E-7</v>
      </c>
    </row>
    <row r="56" spans="1:15" x14ac:dyDescent="0.2">
      <c r="A56" s="1">
        <f t="shared" si="1"/>
        <v>51</v>
      </c>
      <c r="B56" s="1">
        <f t="shared" si="4"/>
        <v>51</v>
      </c>
      <c r="C56" s="2">
        <f>SIN(RADIANS(pwm!$L$16*B56))</f>
        <v>0.38992768778818832</v>
      </c>
      <c r="D56" s="3">
        <f>pwm!$L$7*A56</f>
        <v>1.0625000000000001E-3</v>
      </c>
      <c r="E56" s="3">
        <f>pwm!$L$7*C56</f>
        <v>8.1234934955872581E-6</v>
      </c>
      <c r="F56" s="3">
        <f>pwm!$L$7-E56</f>
        <v>1.2709839837746078E-5</v>
      </c>
      <c r="G56" s="5">
        <f t="shared" si="2"/>
        <v>0.38992768778818832</v>
      </c>
      <c r="H56" s="3">
        <f t="shared" si="0"/>
        <v>2.0833333333333336E-5</v>
      </c>
      <c r="J56" s="1">
        <f>IF((ROUND(E56/pwm!$D$2,0)+K56)&lt;J55,J55,(ROUND(E56/pwm!$D$2,0)+K56))</f>
        <v>191.10072312211813</v>
      </c>
      <c r="K56" s="83">
        <f t="shared" si="3"/>
        <v>-3.8992768778818832</v>
      </c>
      <c r="L56" s="3">
        <f>pwm!$I$6*A56</f>
        <v>1.0625000000000001E-3</v>
      </c>
      <c r="M56" s="3">
        <f>pwm!$D$2*J56</f>
        <v>7.962530130088256E-6</v>
      </c>
      <c r="N56" s="3">
        <f>pwm!$I$6-M56</f>
        <v>1.287080320324508E-5</v>
      </c>
      <c r="O56" s="3">
        <f t="shared" si="5"/>
        <v>1.6096336549900215E-7</v>
      </c>
    </row>
    <row r="57" spans="1:15" x14ac:dyDescent="0.2">
      <c r="A57" s="1">
        <f t="shared" si="1"/>
        <v>52</v>
      </c>
      <c r="B57" s="1">
        <f t="shared" si="4"/>
        <v>52</v>
      </c>
      <c r="C57" s="2">
        <f>SIN(RADIANS(pwm!$L$16*B57))</f>
        <v>0.39714789063478062</v>
      </c>
      <c r="D57" s="3">
        <f>pwm!$L$7*A57</f>
        <v>1.0833333333333335E-3</v>
      </c>
      <c r="E57" s="3">
        <f>pwm!$L$7*C57</f>
        <v>8.2739143882245973E-6</v>
      </c>
      <c r="F57" s="3">
        <f>pwm!$L$7-E57</f>
        <v>1.2559418945108739E-5</v>
      </c>
      <c r="G57" s="5">
        <f t="shared" si="2"/>
        <v>0.39714789063478062</v>
      </c>
      <c r="H57" s="3">
        <f t="shared" si="0"/>
        <v>2.0833333333333336E-5</v>
      </c>
      <c r="J57" s="1">
        <f>IF((ROUND(E57/pwm!$D$2,0)+K57)&lt;J56,J56,(ROUND(E57/pwm!$D$2,0)+K57))</f>
        <v>195.02852109365219</v>
      </c>
      <c r="K57" s="83">
        <f t="shared" si="3"/>
        <v>-3.971478906347806</v>
      </c>
      <c r="L57" s="3">
        <f>pwm!$I$6*A57</f>
        <v>1.0833333333333335E-3</v>
      </c>
      <c r="M57" s="3">
        <f>pwm!$D$2*J57</f>
        <v>8.126188378902175E-6</v>
      </c>
      <c r="N57" s="3">
        <f>pwm!$I$6-M57</f>
        <v>1.2707144954431161E-5</v>
      </c>
      <c r="O57" s="3">
        <f t="shared" si="5"/>
        <v>1.4772600932242234E-7</v>
      </c>
    </row>
    <row r="58" spans="1:15" x14ac:dyDescent="0.2">
      <c r="A58" s="1">
        <f t="shared" si="1"/>
        <v>53</v>
      </c>
      <c r="B58" s="1">
        <f t="shared" si="4"/>
        <v>53</v>
      </c>
      <c r="C58" s="2">
        <f>SIN(RADIANS(pwm!$L$16*B58))</f>
        <v>0.40434359552874505</v>
      </c>
      <c r="D58" s="3">
        <f>pwm!$L$7*A58</f>
        <v>1.1041666666666667E-3</v>
      </c>
      <c r="E58" s="3">
        <f>pwm!$L$7*C58</f>
        <v>8.4238249068488567E-6</v>
      </c>
      <c r="F58" s="3">
        <f>pwm!$L$7-E58</f>
        <v>1.2409508426484479E-5</v>
      </c>
      <c r="G58" s="5">
        <f t="shared" si="2"/>
        <v>0.40434359552874505</v>
      </c>
      <c r="H58" s="3">
        <f t="shared" si="0"/>
        <v>2.0833333333333336E-5</v>
      </c>
      <c r="J58" s="1">
        <f>IF((ROUND(E58/pwm!$D$2,0)+K58)&lt;J57,J57,(ROUND(E58/pwm!$D$2,0)+K58))</f>
        <v>197.95656404471254</v>
      </c>
      <c r="K58" s="83">
        <f t="shared" si="3"/>
        <v>-4.0434359552874506</v>
      </c>
      <c r="L58" s="3">
        <f>pwm!$I$6*A58</f>
        <v>1.1041666666666667E-3</v>
      </c>
      <c r="M58" s="3">
        <f>pwm!$D$2*J58</f>
        <v>8.2481901685296895E-6</v>
      </c>
      <c r="N58" s="3">
        <f>pwm!$I$6-M58</f>
        <v>1.2585143164803647E-5</v>
      </c>
      <c r="O58" s="3">
        <f t="shared" si="5"/>
        <v>1.7563473831916718E-7</v>
      </c>
    </row>
    <row r="59" spans="1:15" x14ac:dyDescent="0.2">
      <c r="A59" s="1">
        <f t="shared" si="1"/>
        <v>54</v>
      </c>
      <c r="B59" s="1">
        <f t="shared" si="4"/>
        <v>54</v>
      </c>
      <c r="C59" s="2">
        <f>SIN(RADIANS(pwm!$L$16*B59))</f>
        <v>0.41151435860510888</v>
      </c>
      <c r="D59" s="3">
        <f>pwm!$L$7*A59</f>
        <v>1.1250000000000001E-3</v>
      </c>
      <c r="E59" s="3">
        <f>pwm!$L$7*C59</f>
        <v>8.5732158042731034E-6</v>
      </c>
      <c r="F59" s="3">
        <f>pwm!$L$7-E59</f>
        <v>1.2260117529060233E-5</v>
      </c>
      <c r="G59" s="5">
        <f t="shared" si="2"/>
        <v>0.41151435860510893</v>
      </c>
      <c r="H59" s="3">
        <f t="shared" si="0"/>
        <v>2.0833333333333336E-5</v>
      </c>
      <c r="J59" s="1">
        <f>IF((ROUND(E59/pwm!$D$2,0)+K59)&lt;J58,J58,(ROUND(E59/pwm!$D$2,0)+K59))</f>
        <v>201.88485641394891</v>
      </c>
      <c r="K59" s="83">
        <f t="shared" si="3"/>
        <v>-4.1151435860510883</v>
      </c>
      <c r="L59" s="3">
        <f>pwm!$I$6*A59</f>
        <v>1.1250000000000001E-3</v>
      </c>
      <c r="M59" s="3">
        <f>pwm!$D$2*J59</f>
        <v>8.4118690172478711E-6</v>
      </c>
      <c r="N59" s="3">
        <f>pwm!$I$6-M59</f>
        <v>1.2421464316085465E-5</v>
      </c>
      <c r="O59" s="3">
        <f t="shared" si="5"/>
        <v>1.6134678702523231E-7</v>
      </c>
    </row>
    <row r="60" spans="1:15" x14ac:dyDescent="0.2">
      <c r="A60" s="1">
        <f t="shared" si="1"/>
        <v>55</v>
      </c>
      <c r="B60" s="1">
        <f t="shared" si="4"/>
        <v>55</v>
      </c>
      <c r="C60" s="2">
        <f>SIN(RADIANS(pwm!$L$16*B60))</f>
        <v>0.41865973753742813</v>
      </c>
      <c r="D60" s="3">
        <f>pwm!$L$7*A60</f>
        <v>1.1458333333333336E-3</v>
      </c>
      <c r="E60" s="3">
        <f>pwm!$L$7*C60</f>
        <v>8.722077865363087E-6</v>
      </c>
      <c r="F60" s="3">
        <f>pwm!$L$7-E60</f>
        <v>1.2111255467970249E-5</v>
      </c>
      <c r="G60" s="5">
        <f t="shared" si="2"/>
        <v>0.41865973753742813</v>
      </c>
      <c r="H60" s="3">
        <f t="shared" si="0"/>
        <v>2.0833333333333336E-5</v>
      </c>
      <c r="J60" s="1">
        <f>IF((ROUND(E60/pwm!$D$2,0)+K60)&lt;J59,J59,(ROUND(E60/pwm!$D$2,0)+K60))</f>
        <v>204.81340262462572</v>
      </c>
      <c r="K60" s="83">
        <f t="shared" si="3"/>
        <v>-4.1865973753742818</v>
      </c>
      <c r="L60" s="3">
        <f>pwm!$I$6*A60</f>
        <v>1.1458333333333336E-3</v>
      </c>
      <c r="M60" s="3">
        <f>pwm!$D$2*J60</f>
        <v>8.5338917760260721E-6</v>
      </c>
      <c r="N60" s="3">
        <f>pwm!$I$6-M60</f>
        <v>1.2299441557307264E-5</v>
      </c>
      <c r="O60" s="3">
        <f t="shared" si="5"/>
        <v>1.8818608933701492E-7</v>
      </c>
    </row>
    <row r="61" spans="1:15" x14ac:dyDescent="0.2">
      <c r="A61" s="1">
        <f t="shared" si="1"/>
        <v>56</v>
      </c>
      <c r="B61" s="1">
        <f t="shared" si="4"/>
        <v>56</v>
      </c>
      <c r="C61" s="2">
        <f>SIN(RADIANS(pwm!$L$16*B61))</f>
        <v>0.42577929156507272</v>
      </c>
      <c r="D61" s="3">
        <f>pwm!$L$7*A61</f>
        <v>1.1666666666666668E-3</v>
      </c>
      <c r="E61" s="3">
        <f>pwm!$L$7*C61</f>
        <v>8.8704019076056828E-6</v>
      </c>
      <c r="F61" s="3">
        <f>pwm!$L$7-E61</f>
        <v>1.1962931425727653E-5</v>
      </c>
      <c r="G61" s="5">
        <f t="shared" si="2"/>
        <v>0.42577929156507272</v>
      </c>
      <c r="H61" s="3">
        <f t="shared" si="0"/>
        <v>2.0833333333333336E-5</v>
      </c>
      <c r="J61" s="1">
        <f>IF((ROUND(E61/pwm!$D$2,0)+K61)&lt;J60,J60,(ROUND(E61/pwm!$D$2,0)+K61))</f>
        <v>208.74220708434927</v>
      </c>
      <c r="K61" s="83">
        <f t="shared" si="3"/>
        <v>-4.257792915650727</v>
      </c>
      <c r="L61" s="3">
        <f>pwm!$I$6*A61</f>
        <v>1.1666666666666668E-3</v>
      </c>
      <c r="M61" s="3">
        <f>pwm!$D$2*J61</f>
        <v>8.6975919618478871E-6</v>
      </c>
      <c r="N61" s="3">
        <f>pwm!$I$6-M61</f>
        <v>1.2135741371485449E-5</v>
      </c>
      <c r="O61" s="3">
        <f t="shared" si="5"/>
        <v>1.7280994575779573E-7</v>
      </c>
    </row>
    <row r="62" spans="1:15" x14ac:dyDescent="0.2">
      <c r="A62" s="1">
        <f t="shared" si="1"/>
        <v>57</v>
      </c>
      <c r="B62" s="1">
        <f t="shared" si="4"/>
        <v>57</v>
      </c>
      <c r="C62" s="2">
        <f>SIN(RADIANS(pwm!$L$16*B62))</f>
        <v>0.43287258152041397</v>
      </c>
      <c r="D62" s="3">
        <f>pwm!$L$7*A62</f>
        <v>1.1875000000000002E-3</v>
      </c>
      <c r="E62" s="3">
        <f>pwm!$L$7*C62</f>
        <v>9.0181787816752914E-6</v>
      </c>
      <c r="F62" s="3">
        <f>pwm!$L$7-E62</f>
        <v>1.1815154551658045E-5</v>
      </c>
      <c r="G62" s="5">
        <f t="shared" si="2"/>
        <v>0.43287258152041391</v>
      </c>
      <c r="H62" s="3">
        <f t="shared" si="0"/>
        <v>2.0833333333333336E-5</v>
      </c>
      <c r="J62" s="1">
        <f>IF((ROUND(E62/pwm!$D$2,0)+K62)&lt;J61,J61,(ROUND(E62/pwm!$D$2,0)+K62))</f>
        <v>211.67127418479586</v>
      </c>
      <c r="K62" s="83">
        <f t="shared" si="3"/>
        <v>-4.3287258152041392</v>
      </c>
      <c r="L62" s="3">
        <f>pwm!$I$6*A62</f>
        <v>1.1875000000000002E-3</v>
      </c>
      <c r="M62" s="3">
        <f>pwm!$D$2*J62</f>
        <v>8.8196364243664944E-6</v>
      </c>
      <c r="N62" s="3">
        <f>pwm!$I$6-M62</f>
        <v>1.2013696908966842E-5</v>
      </c>
      <c r="O62" s="3">
        <f t="shared" si="5"/>
        <v>1.9854235730879698E-7</v>
      </c>
    </row>
    <row r="63" spans="1:15" x14ac:dyDescent="0.2">
      <c r="A63" s="1">
        <f t="shared" si="1"/>
        <v>58</v>
      </c>
      <c r="B63" s="1">
        <f t="shared" si="4"/>
        <v>58</v>
      </c>
      <c r="C63" s="2">
        <f>SIN(RADIANS(pwm!$L$16*B63))</f>
        <v>0.43993916985591519</v>
      </c>
      <c r="D63" s="3">
        <f>pwm!$L$7*A63</f>
        <v>1.2083333333333334E-3</v>
      </c>
      <c r="E63" s="3">
        <f>pwm!$L$7*C63</f>
        <v>9.165399371998235E-6</v>
      </c>
      <c r="F63" s="3">
        <f>pwm!$L$7-E63</f>
        <v>1.1667933961335101E-5</v>
      </c>
      <c r="G63" s="5">
        <f t="shared" si="2"/>
        <v>0.43993916985591525</v>
      </c>
      <c r="H63" s="3">
        <f t="shared" si="0"/>
        <v>2.0833333333333336E-5</v>
      </c>
      <c r="J63" s="1">
        <f>IF((ROUND(E63/pwm!$D$2,0)+K63)&lt;J62,J62,(ROUND(E63/pwm!$D$2,0)+K63))</f>
        <v>215.60060830144084</v>
      </c>
      <c r="K63" s="83">
        <f t="shared" si="3"/>
        <v>-4.3993916985591515</v>
      </c>
      <c r="L63" s="3">
        <f>pwm!$I$6*A63</f>
        <v>1.2083333333333334E-3</v>
      </c>
      <c r="M63" s="3">
        <f>pwm!$D$2*J63</f>
        <v>8.9833586792267024E-6</v>
      </c>
      <c r="N63" s="3">
        <f>pwm!$I$6-M63</f>
        <v>1.1849974654106634E-5</v>
      </c>
      <c r="O63" s="3">
        <f t="shared" si="5"/>
        <v>1.8204069277153259E-7</v>
      </c>
    </row>
    <row r="64" spans="1:15" x14ac:dyDescent="0.2">
      <c r="A64" s="1">
        <f t="shared" si="1"/>
        <v>59</v>
      </c>
      <c r="B64" s="1">
        <f t="shared" si="4"/>
        <v>59</v>
      </c>
      <c r="C64" s="2">
        <f>SIN(RADIANS(pwm!$L$16*B64))</f>
        <v>0.44697862067112121</v>
      </c>
      <c r="D64" s="3">
        <f>pwm!$L$7*A64</f>
        <v>1.2291666666666668E-3</v>
      </c>
      <c r="E64" s="3">
        <f>pwm!$L$7*C64</f>
        <v>9.3120545973150265E-6</v>
      </c>
      <c r="F64" s="3">
        <f>pwm!$L$7-E64</f>
        <v>1.152127873601831E-5</v>
      </c>
      <c r="G64" s="5">
        <f t="shared" si="2"/>
        <v>0.44697862067112121</v>
      </c>
      <c r="H64" s="3">
        <f t="shared" si="0"/>
        <v>2.0833333333333336E-5</v>
      </c>
      <c r="J64" s="1">
        <f>IF((ROUND(E64/pwm!$D$2,0)+K64)&lt;J63,J63,(ROUND(E64/pwm!$D$2,0)+K64))</f>
        <v>218.53021379328879</v>
      </c>
      <c r="K64" s="83">
        <f t="shared" si="3"/>
        <v>-4.4697862067112117</v>
      </c>
      <c r="L64" s="3">
        <f>pwm!$I$6*A64</f>
        <v>1.2291666666666668E-3</v>
      </c>
      <c r="M64" s="3">
        <f>pwm!$D$2*J64</f>
        <v>9.1054255747203667E-6</v>
      </c>
      <c r="N64" s="3">
        <f>pwm!$I$6-M64</f>
        <v>1.1727907758612969E-5</v>
      </c>
      <c r="O64" s="3">
        <f t="shared" si="5"/>
        <v>2.0662902259465979E-7</v>
      </c>
    </row>
    <row r="65" spans="1:16" x14ac:dyDescent="0.2">
      <c r="A65" s="1">
        <f t="shared" si="1"/>
        <v>60</v>
      </c>
      <c r="B65" s="1">
        <f t="shared" si="4"/>
        <v>60</v>
      </c>
      <c r="C65" s="2">
        <f>SIN(RADIANS(pwm!$L$16*B65))</f>
        <v>0.4539904997395468</v>
      </c>
      <c r="D65" s="3">
        <f>pwm!$L$7*A65</f>
        <v>1.2500000000000002E-3</v>
      </c>
      <c r="E65" s="3">
        <f>pwm!$L$7*C65</f>
        <v>9.4581354112405598E-6</v>
      </c>
      <c r="F65" s="3">
        <f>pwm!$L$7-E65</f>
        <v>1.1375197922092776E-5</v>
      </c>
      <c r="G65" s="5">
        <f t="shared" si="2"/>
        <v>0.4539904997395468</v>
      </c>
      <c r="H65" s="3">
        <f t="shared" si="0"/>
        <v>2.0833333333333336E-5</v>
      </c>
      <c r="J65" s="1">
        <f>IF((ROUND(E65/pwm!$D$2,0)+K65)&lt;J64,J64,(ROUND(E65/pwm!$D$2,0)+K65))</f>
        <v>222.46009500260453</v>
      </c>
      <c r="K65" s="83">
        <f t="shared" si="3"/>
        <v>-4.5399049973954684</v>
      </c>
      <c r="L65" s="3">
        <f>pwm!$I$6*A65</f>
        <v>1.2500000000000002E-3</v>
      </c>
      <c r="M65" s="3">
        <f>pwm!$D$2*J65</f>
        <v>9.2691706251085233E-6</v>
      </c>
      <c r="N65" s="3">
        <f>pwm!$I$6-M65</f>
        <v>1.1564162708224813E-5</v>
      </c>
      <c r="O65" s="3">
        <f t="shared" si="5"/>
        <v>1.8896478613203652E-7</v>
      </c>
      <c r="P65" s="3"/>
    </row>
    <row r="66" spans="1:16" x14ac:dyDescent="0.2">
      <c r="A66" s="1">
        <f t="shared" si="1"/>
        <v>61</v>
      </c>
      <c r="B66" s="1">
        <f t="shared" si="4"/>
        <v>61</v>
      </c>
      <c r="C66" s="2">
        <f>SIN(RADIANS(pwm!$L$16*B66))</f>
        <v>0.46097437453546242</v>
      </c>
      <c r="D66" s="3">
        <f>pwm!$L$7*A66</f>
        <v>1.2708333333333335E-3</v>
      </c>
      <c r="E66" s="3">
        <f>pwm!$L$7*C66</f>
        <v>9.6036328028221353E-6</v>
      </c>
      <c r="F66" s="3">
        <f>pwm!$L$7-E66</f>
        <v>1.1229700530511201E-5</v>
      </c>
      <c r="G66" s="5">
        <f t="shared" si="2"/>
        <v>0.46097437453546242</v>
      </c>
      <c r="H66" s="3">
        <f t="shared" si="0"/>
        <v>2.0833333333333336E-5</v>
      </c>
      <c r="J66" s="1">
        <f>IF((ROUND(E66/pwm!$D$2,0)+K66)&lt;J65,J65,(ROUND(E66/pwm!$D$2,0)+K66))</f>
        <v>225.39025625464538</v>
      </c>
      <c r="K66" s="83">
        <f t="shared" si="3"/>
        <v>-4.6097437453546242</v>
      </c>
      <c r="L66" s="3">
        <f>pwm!$I$6*A66</f>
        <v>1.2708333333333335E-3</v>
      </c>
      <c r="M66" s="3">
        <f>pwm!$D$2*J66</f>
        <v>9.3912606772768906E-6</v>
      </c>
      <c r="N66" s="3">
        <f>pwm!$I$6-M66</f>
        <v>1.1442072656056445E-5</v>
      </c>
      <c r="O66" s="3">
        <f t="shared" si="5"/>
        <v>2.1237212554524471E-7</v>
      </c>
    </row>
    <row r="67" spans="1:16" x14ac:dyDescent="0.2">
      <c r="A67" s="1">
        <f t="shared" si="1"/>
        <v>62</v>
      </c>
      <c r="B67" s="1">
        <f t="shared" si="4"/>
        <v>62</v>
      </c>
      <c r="C67" s="2">
        <f>SIN(RADIANS(pwm!$L$16*B67))</f>
        <v>0.46792981426057345</v>
      </c>
      <c r="D67" s="3">
        <f>pwm!$L$7*A67</f>
        <v>1.2916666666666669E-3</v>
      </c>
      <c r="E67" s="3">
        <f>pwm!$L$7*C67</f>
        <v>9.7485377970952807E-6</v>
      </c>
      <c r="F67" s="3">
        <f>pwm!$L$7-E67</f>
        <v>1.1084795536238055E-5</v>
      </c>
      <c r="G67" s="5">
        <f t="shared" si="2"/>
        <v>0.4679298142605734</v>
      </c>
      <c r="H67" s="3">
        <f t="shared" si="0"/>
        <v>2.0833333333333336E-5</v>
      </c>
      <c r="J67" s="1">
        <f>IF((ROUND(E67/pwm!$D$2,0)+K67)&lt;J66,J66,(ROUND(E67/pwm!$D$2,0)+K67))</f>
        <v>229.32070185739425</v>
      </c>
      <c r="K67" s="83">
        <f t="shared" si="3"/>
        <v>-4.6792981426057345</v>
      </c>
      <c r="L67" s="3">
        <f>pwm!$I$6*A67</f>
        <v>1.2916666666666669E-3</v>
      </c>
      <c r="M67" s="3">
        <f>pwm!$D$2*J67</f>
        <v>9.5550292440580952E-6</v>
      </c>
      <c r="N67" s="3">
        <f>pwm!$I$6-M67</f>
        <v>1.1278304089275241E-5</v>
      </c>
      <c r="O67" s="3">
        <f t="shared" si="5"/>
        <v>1.9350855303718552E-7</v>
      </c>
    </row>
    <row r="68" spans="1:16" x14ac:dyDescent="0.2">
      <c r="A68" s="1">
        <f t="shared" si="1"/>
        <v>63</v>
      </c>
      <c r="B68" s="1">
        <f t="shared" si="4"/>
        <v>63</v>
      </c>
      <c r="C68" s="2">
        <f>SIN(RADIANS(pwm!$L$16*B68))</f>
        <v>0.47485638987059464</v>
      </c>
      <c r="D68" s="3">
        <f>pwm!$L$7*A68</f>
        <v>1.3125000000000001E-3</v>
      </c>
      <c r="E68" s="3">
        <f>pwm!$L$7*C68</f>
        <v>9.8928414556373894E-6</v>
      </c>
      <c r="F68" s="3">
        <f>pwm!$L$7-E68</f>
        <v>1.0940491877695947E-5</v>
      </c>
      <c r="G68" s="5">
        <f t="shared" si="2"/>
        <v>0.47485638987059464</v>
      </c>
      <c r="H68" s="3">
        <f t="shared" si="0"/>
        <v>2.0833333333333336E-5</v>
      </c>
      <c r="J68" s="1">
        <f>IF((ROUND(E68/pwm!$D$2,0)+K68)&lt;J67,J67,(ROUND(E68/pwm!$D$2,0)+K68))</f>
        <v>232.25143610129405</v>
      </c>
      <c r="K68" s="83">
        <f t="shared" si="3"/>
        <v>-4.748563898705946</v>
      </c>
      <c r="L68" s="3">
        <f>pwm!$I$6*A68</f>
        <v>1.3125000000000001E-3</v>
      </c>
      <c r="M68" s="3">
        <f>pwm!$D$2*J68</f>
        <v>9.6771431708872524E-6</v>
      </c>
      <c r="N68" s="3">
        <f>pwm!$I$6-M68</f>
        <v>1.1156190162446084E-5</v>
      </c>
      <c r="O68" s="3">
        <f t="shared" si="5"/>
        <v>2.1569828475013706E-7</v>
      </c>
    </row>
    <row r="69" spans="1:16" x14ac:dyDescent="0.2">
      <c r="A69" s="1">
        <f t="shared" si="1"/>
        <v>64</v>
      </c>
      <c r="B69" s="1">
        <f t="shared" si="4"/>
        <v>64</v>
      </c>
      <c r="C69" s="2">
        <f>SIN(RADIANS(pwm!$L$16*B69))</f>
        <v>0.48175367410171532</v>
      </c>
      <c r="D69" s="3">
        <f>pwm!$L$7*A69</f>
        <v>1.3333333333333335E-3</v>
      </c>
      <c r="E69" s="3">
        <f>pwm!$L$7*C69</f>
        <v>1.0036534877119071E-5</v>
      </c>
      <c r="F69" s="3">
        <f>pwm!$L$7-E69</f>
        <v>1.0796798456214265E-5</v>
      </c>
      <c r="G69" s="5">
        <f t="shared" si="2"/>
        <v>0.48175367410171532</v>
      </c>
      <c r="H69" s="3">
        <f t="shared" si="0"/>
        <v>2.0833333333333336E-5</v>
      </c>
      <c r="J69" s="1">
        <f>IF((ROUND(E69/pwm!$D$2,0)+K69)&lt;J68,J68,(ROUND(E69/pwm!$D$2,0)+K69))</f>
        <v>236.18246325898284</v>
      </c>
      <c r="K69" s="83">
        <f t="shared" si="3"/>
        <v>-4.817536741017153</v>
      </c>
      <c r="L69" s="3">
        <f>pwm!$I$6*A69</f>
        <v>1.3333333333333335E-3</v>
      </c>
      <c r="M69" s="3">
        <f>pwm!$D$2*J69</f>
        <v>9.8409359691242847E-6</v>
      </c>
      <c r="N69" s="3">
        <f>pwm!$I$6-M69</f>
        <v>1.0992397364209051E-5</v>
      </c>
      <c r="O69" s="3">
        <f t="shared" si="5"/>
        <v>1.9559890799478581E-7</v>
      </c>
    </row>
    <row r="70" spans="1:16" x14ac:dyDescent="0.2">
      <c r="A70" s="1">
        <f t="shared" si="1"/>
        <v>65</v>
      </c>
      <c r="B70" s="1">
        <f t="shared" si="4"/>
        <v>65</v>
      </c>
      <c r="C70" s="2">
        <f>SIN(RADIANS(pwm!$L$16*B70))</f>
        <v>0.48862124149695502</v>
      </c>
      <c r="D70" s="3">
        <f>pwm!$L$7*A70</f>
        <v>1.3541666666666669E-3</v>
      </c>
      <c r="E70" s="3">
        <f>pwm!$L$7*C70</f>
        <v>1.0179609197853232E-5</v>
      </c>
      <c r="F70" s="3">
        <f>pwm!$L$7-E70</f>
        <v>1.0653724135480104E-5</v>
      </c>
      <c r="G70" s="5">
        <f t="shared" si="2"/>
        <v>0.48862124149695507</v>
      </c>
      <c r="H70" s="3">
        <f t="shared" ref="H70:H230" si="6">E70+F70</f>
        <v>2.0833333333333336E-5</v>
      </c>
      <c r="J70" s="1">
        <f>IF((ROUND(E70/pwm!$D$2,0)+K70)&lt;J69,J69,(ROUND(E70/pwm!$D$2,0)+K70))</f>
        <v>239.11378758503045</v>
      </c>
      <c r="K70" s="83">
        <f t="shared" si="3"/>
        <v>-4.8862124149695498</v>
      </c>
      <c r="L70" s="3">
        <f>pwm!$I$6*A70</f>
        <v>1.3541666666666669E-3</v>
      </c>
      <c r="M70" s="3">
        <f>pwm!$D$2*J70</f>
        <v>9.9630744827096026E-6</v>
      </c>
      <c r="N70" s="3">
        <f>pwm!$I$6-M70</f>
        <v>1.0870258850623733E-5</v>
      </c>
      <c r="O70" s="3">
        <f t="shared" si="5"/>
        <v>2.1653471514362905E-7</v>
      </c>
    </row>
    <row r="71" spans="1:16" x14ac:dyDescent="0.2">
      <c r="A71" s="1">
        <f t="shared" ref="A71:B234" si="7">A70+1</f>
        <v>66</v>
      </c>
      <c r="B71" s="1">
        <f t="shared" si="4"/>
        <v>66</v>
      </c>
      <c r="C71" s="2">
        <f>SIN(RADIANS(pwm!$L$16*B71))</f>
        <v>0.4954586684324076</v>
      </c>
      <c r="D71" s="3">
        <f>pwm!$L$7*A71</f>
        <v>1.3750000000000001E-3</v>
      </c>
      <c r="E71" s="3">
        <f>pwm!$L$7*C71</f>
        <v>1.0322055592341827E-5</v>
      </c>
      <c r="F71" s="3">
        <f>pwm!$L$7-E71</f>
        <v>1.0511277740991509E-5</v>
      </c>
      <c r="G71" s="5">
        <f t="shared" ref="G71:G234" si="8">E71/H71</f>
        <v>0.4954586684324076</v>
      </c>
      <c r="H71" s="3">
        <f t="shared" si="6"/>
        <v>2.0833333333333336E-5</v>
      </c>
      <c r="J71" s="1">
        <f>IF((ROUND(E71/pwm!$D$2,0)+K71)&lt;J70,J70,(ROUND(E71/pwm!$D$2,0)+K71))</f>
        <v>243.04541331567592</v>
      </c>
      <c r="K71" s="83">
        <f t="shared" ref="K71:K134" si="9">$K$3*C71</f>
        <v>-4.9545866843240756</v>
      </c>
      <c r="L71" s="3">
        <f>pwm!$I$6*A71</f>
        <v>1.3750000000000001E-3</v>
      </c>
      <c r="M71" s="3">
        <f>pwm!$D$2*J71</f>
        <v>1.0126892221486498E-5</v>
      </c>
      <c r="N71" s="3">
        <f>pwm!$I$6-M71</f>
        <v>1.0706441111846838E-5</v>
      </c>
      <c r="O71" s="3">
        <f t="shared" si="5"/>
        <v>1.9516337085532895E-7</v>
      </c>
    </row>
    <row r="72" spans="1:16" x14ac:dyDescent="0.2">
      <c r="A72" s="1">
        <f t="shared" si="7"/>
        <v>67</v>
      </c>
      <c r="B72" s="1">
        <f t="shared" ref="B72:B87" si="10">B71+1</f>
        <v>67</v>
      </c>
      <c r="C72" s="2">
        <f>SIN(RADIANS(pwm!$L$16*B72))</f>
        <v>0.50226553314337263</v>
      </c>
      <c r="D72" s="3">
        <f>pwm!$L$7*A72</f>
        <v>1.3958333333333336E-3</v>
      </c>
      <c r="E72" s="3">
        <f>pwm!$L$7*C72</f>
        <v>1.0463865273820264E-5</v>
      </c>
      <c r="F72" s="3">
        <f>pwm!$L$7-E72</f>
        <v>1.0369468059513072E-5</v>
      </c>
      <c r="G72" s="5">
        <f t="shared" si="8"/>
        <v>0.50226553314337263</v>
      </c>
      <c r="H72" s="3">
        <f t="shared" si="6"/>
        <v>2.0833333333333336E-5</v>
      </c>
      <c r="J72" s="1">
        <f>IF((ROUND(E72/pwm!$D$2,0)+K72)&lt;J71,J71,(ROUND(E72/pwm!$D$2,0)+K72))</f>
        <v>245.97734466856627</v>
      </c>
      <c r="K72" s="83">
        <f t="shared" si="9"/>
        <v>-5.0226553314337261</v>
      </c>
      <c r="L72" s="3">
        <f>pwm!$I$6*A72</f>
        <v>1.3958333333333336E-3</v>
      </c>
      <c r="M72" s="3">
        <f>pwm!$D$2*J72</f>
        <v>1.0249056027856929E-5</v>
      </c>
      <c r="N72" s="3">
        <f>pwm!$I$6-M72</f>
        <v>1.0584277305476407E-5</v>
      </c>
      <c r="O72" s="3">
        <f t="shared" ref="O72:O235" si="11">E72-M72</f>
        <v>2.148092459633344E-7</v>
      </c>
    </row>
    <row r="73" spans="1:16" x14ac:dyDescent="0.2">
      <c r="A73" s="1">
        <f t="shared" si="7"/>
        <v>68</v>
      </c>
      <c r="B73" s="1">
        <f t="shared" si="10"/>
        <v>68</v>
      </c>
      <c r="C73" s="2">
        <f>SIN(RADIANS(pwm!$L$16*B73))</f>
        <v>0.50904141575037132</v>
      </c>
      <c r="D73" s="3">
        <f>pwm!$L$7*A73</f>
        <v>1.4166666666666668E-3</v>
      </c>
      <c r="E73" s="3">
        <f>pwm!$L$7*C73</f>
        <v>1.0605029494799404E-5</v>
      </c>
      <c r="F73" s="3">
        <f>pwm!$L$7-E73</f>
        <v>1.0228303838533932E-5</v>
      </c>
      <c r="G73" s="5">
        <f t="shared" si="8"/>
        <v>0.50904141575037132</v>
      </c>
      <c r="H73" s="3">
        <f t="shared" si="6"/>
        <v>2.0833333333333336E-5</v>
      </c>
      <c r="J73" s="1">
        <f>IF((ROUND(E73/pwm!$D$2,0)+K73)&lt;J72,J72,(ROUND(E73/pwm!$D$2,0)+K73))</f>
        <v>249.90958584249628</v>
      </c>
      <c r="K73" s="83">
        <f t="shared" si="9"/>
        <v>-5.0904141575037132</v>
      </c>
      <c r="L73" s="3">
        <f>pwm!$I$6*A73</f>
        <v>1.4166666666666668E-3</v>
      </c>
      <c r="M73" s="3">
        <f>pwm!$D$2*J73</f>
        <v>1.0412899410104012E-5</v>
      </c>
      <c r="N73" s="3">
        <f>pwm!$I$6-M73</f>
        <v>1.0420433923229324E-5</v>
      </c>
      <c r="O73" s="3">
        <f t="shared" si="11"/>
        <v>1.9213008469539171E-7</v>
      </c>
    </row>
    <row r="74" spans="1:16" x14ac:dyDescent="0.2">
      <c r="A74" s="1">
        <f t="shared" si="7"/>
        <v>69</v>
      </c>
      <c r="B74" s="1">
        <f t="shared" si="10"/>
        <v>69</v>
      </c>
      <c r="C74" s="2">
        <f>SIN(RADIANS(pwm!$L$16*B74))</f>
        <v>0.51578589828504751</v>
      </c>
      <c r="D74" s="3">
        <f>pwm!$L$7*A74</f>
        <v>1.4375000000000002E-3</v>
      </c>
      <c r="E74" s="3">
        <f>pwm!$L$7*C74</f>
        <v>1.0745539547605158E-5</v>
      </c>
      <c r="F74" s="3">
        <f>pwm!$L$7-E74</f>
        <v>1.0087793785728178E-5</v>
      </c>
      <c r="G74" s="5">
        <f t="shared" si="8"/>
        <v>0.51578589828504751</v>
      </c>
      <c r="H74" s="3">
        <f t="shared" si="6"/>
        <v>2.0833333333333336E-5</v>
      </c>
      <c r="J74" s="1">
        <f>IF((ROUND(E74/pwm!$D$2,0)+K74)&lt;J73,J73,(ROUND(E74/pwm!$D$2,0)+K74))</f>
        <v>252.84214101714952</v>
      </c>
      <c r="K74" s="83">
        <f t="shared" si="9"/>
        <v>-5.1578589828504748</v>
      </c>
      <c r="L74" s="3">
        <f>pwm!$I$6*A74</f>
        <v>1.4375000000000002E-3</v>
      </c>
      <c r="M74" s="3">
        <f>pwm!$D$2*J74</f>
        <v>1.0535089209047897E-5</v>
      </c>
      <c r="N74" s="3">
        <f>pwm!$I$6-M74</f>
        <v>1.0298244124285439E-5</v>
      </c>
      <c r="O74" s="3">
        <f t="shared" si="11"/>
        <v>2.1045033855726043E-7</v>
      </c>
    </row>
    <row r="75" spans="1:16" x14ac:dyDescent="0.2">
      <c r="A75" s="1">
        <f t="shared" si="7"/>
        <v>70</v>
      </c>
      <c r="B75" s="1">
        <f t="shared" si="10"/>
        <v>70</v>
      </c>
      <c r="C75" s="2">
        <f>SIN(RADIANS(pwm!$L$16*B75))</f>
        <v>0.52249856471594891</v>
      </c>
      <c r="D75" s="3">
        <f>pwm!$L$7*A75</f>
        <v>1.4583333333333336E-3</v>
      </c>
      <c r="E75" s="3">
        <f>pwm!$L$7*C75</f>
        <v>1.0885386764915604E-5</v>
      </c>
      <c r="F75" s="3">
        <f>pwm!$L$7-E75</f>
        <v>9.9479465684177317E-6</v>
      </c>
      <c r="G75" s="5">
        <f t="shared" si="8"/>
        <v>0.52249856471594891</v>
      </c>
      <c r="H75" s="3">
        <f t="shared" si="6"/>
        <v>2.0833333333333336E-5</v>
      </c>
      <c r="J75" s="1">
        <f>IF((ROUND(E75/pwm!$D$2,0)+K75)&lt;J74,J74,(ROUND(E75/pwm!$D$2,0)+K75))</f>
        <v>255.77501435284051</v>
      </c>
      <c r="K75" s="83">
        <f t="shared" si="9"/>
        <v>-5.2249856471594889</v>
      </c>
      <c r="L75" s="3">
        <f>pwm!$I$6*A75</f>
        <v>1.4583333333333336E-3</v>
      </c>
      <c r="M75" s="3">
        <f>pwm!$D$2*J75</f>
        <v>1.0657292264701689E-5</v>
      </c>
      <c r="N75" s="3">
        <f>pwm!$I$6-M75</f>
        <v>1.0176041068631647E-5</v>
      </c>
      <c r="O75" s="3">
        <f t="shared" si="11"/>
        <v>2.2809450021391514E-7</v>
      </c>
    </row>
    <row r="76" spans="1:16" x14ac:dyDescent="0.2">
      <c r="A76" s="1">
        <f t="shared" si="7"/>
        <v>71</v>
      </c>
      <c r="B76" s="1">
        <f t="shared" si="10"/>
        <v>71</v>
      </c>
      <c r="C76" s="2">
        <f>SIN(RADIANS(pwm!$L$16*B76))</f>
        <v>0.52917900097419079</v>
      </c>
      <c r="D76" s="3">
        <f>pwm!$L$7*A76</f>
        <v>1.4791666666666668E-3</v>
      </c>
      <c r="E76" s="3">
        <f>pwm!$L$7*C76</f>
        <v>1.1024562520295643E-5</v>
      </c>
      <c r="F76" s="3">
        <f>pwm!$L$7-E76</f>
        <v>9.8087708130376929E-6</v>
      </c>
      <c r="G76" s="5">
        <f t="shared" si="8"/>
        <v>0.52917900097419079</v>
      </c>
      <c r="H76" s="3">
        <f t="shared" si="6"/>
        <v>2.0833333333333336E-5</v>
      </c>
      <c r="J76" s="1">
        <f>IF((ROUND(E76/pwm!$D$2,0)+K76)&lt;J75,J75,(ROUND(E76/pwm!$D$2,0)+K76))</f>
        <v>259.70820999025807</v>
      </c>
      <c r="K76" s="83">
        <f t="shared" si="9"/>
        <v>-5.2917900097419075</v>
      </c>
      <c r="L76" s="3">
        <f>pwm!$I$6*A76</f>
        <v>1.4791666666666668E-3</v>
      </c>
      <c r="M76" s="3">
        <f>pwm!$D$2*J76</f>
        <v>1.0821175416260753E-5</v>
      </c>
      <c r="N76" s="3">
        <f>pwm!$I$6-M76</f>
        <v>1.0012157917072583E-5</v>
      </c>
      <c r="O76" s="3">
        <f t="shared" si="11"/>
        <v>2.033871040348904E-7</v>
      </c>
    </row>
    <row r="77" spans="1:16" x14ac:dyDescent="0.2">
      <c r="A77" s="1">
        <f t="shared" si="7"/>
        <v>72</v>
      </c>
      <c r="B77" s="1">
        <f t="shared" si="10"/>
        <v>72</v>
      </c>
      <c r="C77" s="2">
        <f>SIN(RADIANS(pwm!$L$16*B77))</f>
        <v>0.53582679497899677</v>
      </c>
      <c r="D77" s="3">
        <f>pwm!$L$7*A77</f>
        <v>1.5000000000000002E-3</v>
      </c>
      <c r="E77" s="3">
        <f>pwm!$L$7*C77</f>
        <v>1.1163058228729101E-5</v>
      </c>
      <c r="F77" s="3">
        <f>pwm!$L$7-E77</f>
        <v>9.6702751046042351E-6</v>
      </c>
      <c r="G77" s="5">
        <f t="shared" si="8"/>
        <v>0.53582679497899677</v>
      </c>
      <c r="H77" s="3">
        <f t="shared" si="6"/>
        <v>2.0833333333333336E-5</v>
      </c>
      <c r="J77" s="1">
        <f>IF((ROUND(E77/pwm!$D$2,0)+K77)&lt;J76,J76,(ROUND(E77/pwm!$D$2,0)+K77))</f>
        <v>262.64173205021001</v>
      </c>
      <c r="K77" s="83">
        <f t="shared" si="9"/>
        <v>-5.3582679497899672</v>
      </c>
      <c r="L77" s="4">
        <f>pwm!$I$6*A77</f>
        <v>1.5000000000000002E-3</v>
      </c>
      <c r="M77" s="3">
        <f>pwm!$D$2*J77</f>
        <v>1.0943405502092084E-5</v>
      </c>
      <c r="N77" s="3">
        <f>pwm!$I$6-M77</f>
        <v>9.8899278312412517E-6</v>
      </c>
      <c r="O77" s="3">
        <f t="shared" si="11"/>
        <v>2.1965272663701666E-7</v>
      </c>
    </row>
    <row r="78" spans="1:16" x14ac:dyDescent="0.2">
      <c r="A78" s="1">
        <f t="shared" si="7"/>
        <v>73</v>
      </c>
      <c r="B78" s="1">
        <f t="shared" si="10"/>
        <v>73</v>
      </c>
      <c r="C78" s="2">
        <f>SIN(RADIANS(pwm!$L$16*B78))</f>
        <v>0.54244153666311878</v>
      </c>
      <c r="D78" s="3">
        <f>pwm!$L$7*A78</f>
        <v>1.5208333333333335E-3</v>
      </c>
      <c r="E78" s="3">
        <f>pwm!$L$7*C78</f>
        <v>1.130086534714831E-5</v>
      </c>
      <c r="F78" s="3">
        <f>pwm!$L$7-E78</f>
        <v>9.5324679861850262E-6</v>
      </c>
      <c r="G78" s="5">
        <f t="shared" si="8"/>
        <v>0.54244153666311878</v>
      </c>
      <c r="H78" s="3">
        <f t="shared" si="6"/>
        <v>2.0833333333333336E-5</v>
      </c>
      <c r="J78" s="1">
        <f>IF((ROUND(E78/pwm!$D$2,0)+K78)&lt;J77,J77,(ROUND(E78/pwm!$D$2,0)+K78))</f>
        <v>265.57558463336881</v>
      </c>
      <c r="K78" s="83">
        <f t="shared" si="9"/>
        <v>-5.4244153666311874</v>
      </c>
      <c r="L78" s="3">
        <f>pwm!$I$6*A78</f>
        <v>1.5208333333333335E-3</v>
      </c>
      <c r="M78" s="3">
        <f>pwm!$D$2*J78</f>
        <v>1.10656493597237E-5</v>
      </c>
      <c r="N78" s="3">
        <f>pwm!$I$6-M78</f>
        <v>9.7676839736096357E-6</v>
      </c>
      <c r="O78" s="3">
        <f t="shared" si="11"/>
        <v>2.3521598742460953E-7</v>
      </c>
    </row>
    <row r="79" spans="1:16" x14ac:dyDescent="0.2">
      <c r="A79" s="1">
        <f t="shared" si="7"/>
        <v>74</v>
      </c>
      <c r="B79" s="1">
        <f t="shared" si="10"/>
        <v>74</v>
      </c>
      <c r="C79" s="2">
        <f>SIN(RADIANS(pwm!$L$16*B79))</f>
        <v>0.5490228179981318</v>
      </c>
      <c r="D79" s="3">
        <f>pwm!$L$7*A79</f>
        <v>1.5416666666666669E-3</v>
      </c>
      <c r="E79" s="3">
        <f>pwm!$L$7*C79</f>
        <v>1.143797537496108E-5</v>
      </c>
      <c r="F79" s="3">
        <f>pwm!$L$7-E79</f>
        <v>9.3953579583722558E-6</v>
      </c>
      <c r="G79" s="5">
        <f t="shared" si="8"/>
        <v>0.5490228179981318</v>
      </c>
      <c r="H79" s="3">
        <f t="shared" si="6"/>
        <v>2.0833333333333336E-5</v>
      </c>
      <c r="J79" s="1">
        <f>IF((ROUND(E79/pwm!$D$2,0)+K79)&lt;J78,J78,(ROUND(E79/pwm!$D$2,0)+K79))</f>
        <v>269.50977182001867</v>
      </c>
      <c r="K79" s="83">
        <f t="shared" si="9"/>
        <v>-5.490228179981318</v>
      </c>
      <c r="L79" s="3">
        <f>pwm!$I$6*A79</f>
        <v>1.5416666666666669E-3</v>
      </c>
      <c r="M79" s="3">
        <f>pwm!$D$2*J79</f>
        <v>1.1229573825834113E-5</v>
      </c>
      <c r="N79" s="3">
        <f>pwm!$I$6-M79</f>
        <v>9.6037595074992235E-6</v>
      </c>
      <c r="O79" s="3">
        <f t="shared" si="11"/>
        <v>2.0840154912696769E-7</v>
      </c>
    </row>
    <row r="80" spans="1:16" x14ac:dyDescent="0.2">
      <c r="A80" s="1">
        <f t="shared" si="7"/>
        <v>75</v>
      </c>
      <c r="B80" s="1">
        <f t="shared" si="10"/>
        <v>75</v>
      </c>
      <c r="C80" s="2">
        <f>SIN(RADIANS(pwm!$L$16*B80))</f>
        <v>0.55557023301960229</v>
      </c>
      <c r="D80" s="3">
        <f>pwm!$L$7*A80</f>
        <v>1.5625000000000003E-3</v>
      </c>
      <c r="E80" s="3">
        <f>pwm!$L$7*C80</f>
        <v>1.1574379854575049E-5</v>
      </c>
      <c r="F80" s="3">
        <f>pwm!$L$7-E80</f>
        <v>9.2589534787582874E-6</v>
      </c>
      <c r="G80" s="5">
        <f t="shared" si="8"/>
        <v>0.55557023301960229</v>
      </c>
      <c r="H80" s="3">
        <f t="shared" si="6"/>
        <v>2.0833333333333336E-5</v>
      </c>
      <c r="J80" s="1">
        <f>IF((ROUND(E80/pwm!$D$2,0)+K80)&lt;J79,J79,(ROUND(E80/pwm!$D$2,0)+K80))</f>
        <v>272.44429766980397</v>
      </c>
      <c r="K80" s="83">
        <f t="shared" si="9"/>
        <v>-5.5557023301960227</v>
      </c>
      <c r="L80" s="3">
        <f>pwm!$I$6*A80</f>
        <v>1.5625000000000003E-3</v>
      </c>
      <c r="M80" s="3">
        <f>pwm!$D$2*J80</f>
        <v>1.1351845736241832E-5</v>
      </c>
      <c r="N80" s="3">
        <f>pwm!$I$6-M80</f>
        <v>9.4814875970915037E-6</v>
      </c>
      <c r="O80" s="3">
        <f t="shared" si="11"/>
        <v>2.2253411833321628E-7</v>
      </c>
    </row>
    <row r="81" spans="1:23" x14ac:dyDescent="0.2">
      <c r="A81" s="1">
        <f t="shared" si="7"/>
        <v>76</v>
      </c>
      <c r="B81" s="1">
        <f t="shared" si="10"/>
        <v>76</v>
      </c>
      <c r="C81" s="2">
        <f>SIN(RADIANS(pwm!$L$16*B81))</f>
        <v>0.56208337785213058</v>
      </c>
      <c r="D81" s="3">
        <f>pwm!$L$7*A81</f>
        <v>1.5833333333333335E-3</v>
      </c>
      <c r="E81" s="3">
        <f>pwm!$L$7*C81</f>
        <v>1.1710070371919388E-5</v>
      </c>
      <c r="F81" s="3">
        <f>pwm!$L$7-E81</f>
        <v>9.1232629614139477E-6</v>
      </c>
      <c r="G81" s="5">
        <f t="shared" si="8"/>
        <v>0.56208337785213058</v>
      </c>
      <c r="H81" s="3">
        <f t="shared" si="6"/>
        <v>2.0833333333333336E-5</v>
      </c>
      <c r="J81" s="1">
        <f>IF((ROUND(E81/pwm!$D$2,0)+K81)&lt;J80,J80,(ROUND(E81/pwm!$D$2,0)+K81))</f>
        <v>275.37916622147867</v>
      </c>
      <c r="K81" s="83">
        <f t="shared" si="9"/>
        <v>-5.6208337785213054</v>
      </c>
      <c r="L81" s="3">
        <f>pwm!$I$6*A81</f>
        <v>1.5833333333333335E-3</v>
      </c>
      <c r="M81" s="3">
        <f>pwm!$D$2*J81</f>
        <v>1.1474131925894946E-5</v>
      </c>
      <c r="N81" s="3">
        <f>pwm!$I$6-M81</f>
        <v>9.3592014074383902E-6</v>
      </c>
      <c r="O81" s="3">
        <f t="shared" si="11"/>
        <v>2.3593844602444247E-7</v>
      </c>
    </row>
    <row r="82" spans="1:23" x14ac:dyDescent="0.2">
      <c r="A82" s="1">
        <f t="shared" si="7"/>
        <v>77</v>
      </c>
      <c r="B82" s="1">
        <f t="shared" si="10"/>
        <v>77</v>
      </c>
      <c r="C82" s="2">
        <f>SIN(RADIANS(pwm!$L$16*B82))</f>
        <v>0.56856185073426402</v>
      </c>
      <c r="D82" s="3">
        <f>pwm!$L$7*A82</f>
        <v>1.6041666666666669E-3</v>
      </c>
      <c r="E82" s="3">
        <f>pwm!$L$7*C82</f>
        <v>1.1845038556963836E-5</v>
      </c>
      <c r="F82" s="3">
        <f>pwm!$L$7-E82</f>
        <v>8.9882947763695E-6</v>
      </c>
      <c r="G82" s="5">
        <f t="shared" si="8"/>
        <v>0.56856185073426402</v>
      </c>
      <c r="H82" s="3">
        <f t="shared" si="6"/>
        <v>2.0833333333333336E-5</v>
      </c>
      <c r="J82" s="1">
        <f>IF((ROUND(E82/pwm!$D$2,0)+K82)&lt;J81,J81,(ROUND(E82/pwm!$D$2,0)+K82))</f>
        <v>278.31438149265733</v>
      </c>
      <c r="K82" s="83">
        <f t="shared" si="9"/>
        <v>-5.6856185073426406</v>
      </c>
      <c r="L82" s="3">
        <f>pwm!$I$6*A82</f>
        <v>1.6041666666666669E-3</v>
      </c>
      <c r="M82" s="3">
        <f>pwm!$D$2*J82</f>
        <v>1.1596432562194057E-5</v>
      </c>
      <c r="N82" s="3">
        <f>pwm!$I$6-M82</f>
        <v>9.2369007711392793E-6</v>
      </c>
      <c r="O82" s="3">
        <f t="shared" si="11"/>
        <v>2.4860599476977928E-7</v>
      </c>
    </row>
    <row r="83" spans="1:23" x14ac:dyDescent="0.2">
      <c r="A83" s="1">
        <f t="shared" si="7"/>
        <v>78</v>
      </c>
      <c r="B83" s="1">
        <f t="shared" si="10"/>
        <v>78</v>
      </c>
      <c r="C83" s="2">
        <f>SIN(RADIANS(pwm!$L$16*B83))</f>
        <v>0.57500525204327868</v>
      </c>
      <c r="D83" s="3">
        <f>pwm!$L$7*A83</f>
        <v>1.6250000000000001E-3</v>
      </c>
      <c r="E83" s="3">
        <f>pwm!$L$7*C83</f>
        <v>1.1979276084234974E-5</v>
      </c>
      <c r="F83" s="3">
        <f>pwm!$L$7-E83</f>
        <v>8.8540572490983624E-6</v>
      </c>
      <c r="G83" s="5">
        <f t="shared" si="8"/>
        <v>0.57500525204327868</v>
      </c>
      <c r="H83" s="3">
        <f t="shared" si="6"/>
        <v>2.0833333333333336E-5</v>
      </c>
      <c r="J83" s="1">
        <f>IF((ROUND(E83/pwm!$D$2,0)+K83)&lt;J82,J82,(ROUND(E83/pwm!$D$2,0)+K83))</f>
        <v>282.2499474795672</v>
      </c>
      <c r="K83" s="83">
        <f t="shared" si="9"/>
        <v>-5.7500525204327868</v>
      </c>
      <c r="L83" s="3">
        <f>pwm!$I$6*A83</f>
        <v>1.6250000000000001E-3</v>
      </c>
      <c r="M83" s="3">
        <f>pwm!$D$2*J83</f>
        <v>1.1760414478315301E-5</v>
      </c>
      <c r="N83" s="3">
        <f>pwm!$I$6-M83</f>
        <v>9.0729188550180353E-6</v>
      </c>
      <c r="O83" s="3">
        <f t="shared" si="11"/>
        <v>2.1886160591967289E-7</v>
      </c>
    </row>
    <row r="84" spans="1:23" x14ac:dyDescent="0.2">
      <c r="A84" s="1">
        <f t="shared" si="7"/>
        <v>79</v>
      </c>
      <c r="B84" s="1">
        <f t="shared" si="10"/>
        <v>79</v>
      </c>
      <c r="C84" s="2">
        <f>SIN(RADIANS(pwm!$L$16*B84))</f>
        <v>0.58141318431983058</v>
      </c>
      <c r="D84" s="3">
        <f>pwm!$L$7*A84</f>
        <v>1.6458333333333336E-3</v>
      </c>
      <c r="E84" s="3">
        <f>pwm!$L$7*C84</f>
        <v>1.2112774673329806E-5</v>
      </c>
      <c r="F84" s="3">
        <f>pwm!$L$7-E84</f>
        <v>8.72055866000353E-6</v>
      </c>
      <c r="G84" s="5">
        <f t="shared" si="8"/>
        <v>0.58141318431983058</v>
      </c>
      <c r="H84" s="3">
        <f t="shared" si="6"/>
        <v>2.0833333333333336E-5</v>
      </c>
      <c r="J84" s="1">
        <f>IF((ROUND(E84/pwm!$D$2,0)+K84)&lt;J83,J83,(ROUND(E84/pwm!$D$2,0)+K84))</f>
        <v>285.18586815680169</v>
      </c>
      <c r="K84" s="83">
        <f t="shared" si="9"/>
        <v>-5.8141318431983056</v>
      </c>
      <c r="L84" s="3">
        <f>pwm!$I$6*A84</f>
        <v>1.6458333333333336E-3</v>
      </c>
      <c r="M84" s="3">
        <f>pwm!$D$2*J84</f>
        <v>1.1882744506533405E-5</v>
      </c>
      <c r="N84" s="3">
        <f>pwm!$I$6-M84</f>
        <v>8.9505888267999314E-6</v>
      </c>
      <c r="O84" s="3">
        <f t="shared" si="11"/>
        <v>2.3003016679640142E-7</v>
      </c>
    </row>
    <row r="85" spans="1:23" x14ac:dyDescent="0.2">
      <c r="A85" s="1">
        <f t="shared" si="7"/>
        <v>80</v>
      </c>
      <c r="B85" s="1">
        <f t="shared" si="10"/>
        <v>80</v>
      </c>
      <c r="C85" s="2">
        <f>SIN(RADIANS(pwm!$L$16*B85))</f>
        <v>0.58778525229247325</v>
      </c>
      <c r="D85" s="3">
        <f>pwm!$L$7*A85</f>
        <v>1.666666666666667E-3</v>
      </c>
      <c r="E85" s="3">
        <f>pwm!$L$7*C85</f>
        <v>1.2245526089426528E-5</v>
      </c>
      <c r="F85" s="3">
        <f>pwm!$L$7-E85</f>
        <v>8.5878072439068084E-6</v>
      </c>
      <c r="G85" s="5">
        <f t="shared" si="8"/>
        <v>0.58778525229247325</v>
      </c>
      <c r="H85" s="3">
        <f t="shared" si="6"/>
        <v>2.0833333333333336E-5</v>
      </c>
      <c r="J85" s="1">
        <f>IF((ROUND(E85/pwm!$D$2,0)+K85)&lt;J84,J84,(ROUND(E85/pwm!$D$2,0)+K85))</f>
        <v>288.12214747707526</v>
      </c>
      <c r="K85" s="83">
        <f t="shared" si="9"/>
        <v>-5.8778525229247327</v>
      </c>
      <c r="L85" s="3">
        <f>pwm!$I$6*A85</f>
        <v>1.666666666666667E-3</v>
      </c>
      <c r="M85" s="3">
        <f>pwm!$D$2*J85</f>
        <v>1.2005089478211469E-5</v>
      </c>
      <c r="N85" s="3">
        <f>pwm!$I$6-M85</f>
        <v>8.8282438551218668E-6</v>
      </c>
      <c r="O85" s="3">
        <f t="shared" si="11"/>
        <v>2.4043661121505848E-7</v>
      </c>
    </row>
    <row r="86" spans="1:23" x14ac:dyDescent="0.2">
      <c r="A86" s="1">
        <f t="shared" si="7"/>
        <v>81</v>
      </c>
      <c r="B86" s="1">
        <f t="shared" si="10"/>
        <v>81</v>
      </c>
      <c r="C86" s="2">
        <f>SIN(RADIANS(pwm!$L$16*B86))</f>
        <v>0.59412106290203859</v>
      </c>
      <c r="D86" s="3">
        <f>pwm!$L$7*A86</f>
        <v>1.6875000000000002E-3</v>
      </c>
      <c r="E86" s="3">
        <f>pwm!$L$7*C86</f>
        <v>1.2377522143792472E-5</v>
      </c>
      <c r="F86" s="3">
        <f>pwm!$L$7-E86</f>
        <v>8.4558111895408638E-6</v>
      </c>
      <c r="G86" s="5">
        <f t="shared" si="8"/>
        <v>0.59412106290203859</v>
      </c>
      <c r="H86" s="3">
        <f t="shared" si="6"/>
        <v>2.0833333333333336E-5</v>
      </c>
      <c r="J86" s="1">
        <f>IF((ROUND(E86/pwm!$D$2,0)+K86)&lt;J85,J85,(ROUND(E86/pwm!$D$2,0)+K86))</f>
        <v>291.05878937097964</v>
      </c>
      <c r="K86" s="83">
        <f t="shared" si="9"/>
        <v>-5.9412106290203859</v>
      </c>
      <c r="L86" s="3">
        <f>pwm!$I$6*A86</f>
        <v>1.6875000000000002E-3</v>
      </c>
      <c r="M86" s="3">
        <f>pwm!$D$2*J86</f>
        <v>1.2127449557124152E-5</v>
      </c>
      <c r="N86" s="3">
        <f>pwm!$I$6-M86</f>
        <v>8.7058837762091845E-6</v>
      </c>
      <c r="O86" s="3">
        <f t="shared" si="11"/>
        <v>2.5007258666832067E-7</v>
      </c>
    </row>
    <row r="87" spans="1:23" x14ac:dyDescent="0.2">
      <c r="A87" s="6">
        <f t="shared" si="7"/>
        <v>82</v>
      </c>
      <c r="B87" s="6">
        <f t="shared" si="10"/>
        <v>82</v>
      </c>
      <c r="C87" s="7">
        <f>SIN(RADIANS(pwm!$L$16*B87))</f>
        <v>0.60042022532588413</v>
      </c>
      <c r="D87" s="4">
        <f>pwm!$L$7*A87</f>
        <v>1.7083333333333336E-3</v>
      </c>
      <c r="E87" s="4">
        <f>pwm!$L$7*C87</f>
        <v>1.2508754694289255E-5</v>
      </c>
      <c r="F87" s="4">
        <f>pwm!$L$7-E87</f>
        <v>8.3245786390440813E-6</v>
      </c>
      <c r="G87" s="8">
        <f t="shared" si="8"/>
        <v>0.60042022532588413</v>
      </c>
      <c r="H87" s="4">
        <f t="shared" si="6"/>
        <v>2.0833333333333336E-5</v>
      </c>
      <c r="I87" s="9"/>
      <c r="J87" s="1">
        <f>IF((ROUND(E87/pwm!$D$2,0)+K87)&lt;J86,J86,(ROUND(E87/pwm!$D$2,0)+K87))</f>
        <v>293.99579774674118</v>
      </c>
      <c r="K87" s="83">
        <f t="shared" si="9"/>
        <v>-6.0042022532588408</v>
      </c>
      <c r="L87" s="4">
        <f>pwm!$I$6*A87</f>
        <v>1.7083333333333336E-3</v>
      </c>
      <c r="M87" s="4">
        <f>pwm!$D$2*J87</f>
        <v>1.2249824906114217E-5</v>
      </c>
      <c r="N87" s="3">
        <f>pwm!$I$6-M87</f>
        <v>8.5835084272191192E-6</v>
      </c>
      <c r="O87" s="4">
        <f t="shared" si="11"/>
        <v>2.589297881750379E-7</v>
      </c>
      <c r="W87" s="9"/>
    </row>
    <row r="88" spans="1:23" x14ac:dyDescent="0.2">
      <c r="A88" s="6">
        <f t="shared" si="7"/>
        <v>83</v>
      </c>
      <c r="B88" s="6">
        <f>B87+1</f>
        <v>83</v>
      </c>
      <c r="C88" s="7">
        <f>SIN(RADIANS(pwm!$L$16*B88))</f>
        <v>0.60668235100199985</v>
      </c>
      <c r="D88" s="4">
        <f>pwm!$L$7*A88</f>
        <v>1.7291666666666668E-3</v>
      </c>
      <c r="E88" s="4">
        <f>pwm!$L$7*C88</f>
        <v>1.2639215645874999E-5</v>
      </c>
      <c r="F88" s="4">
        <f>pwm!$L$7-E88</f>
        <v>8.1941176874583367E-6</v>
      </c>
      <c r="G88" s="8">
        <f t="shared" si="8"/>
        <v>0.60668235100199985</v>
      </c>
      <c r="H88" s="4">
        <f t="shared" si="6"/>
        <v>2.0833333333333336E-5</v>
      </c>
      <c r="I88" s="9"/>
      <c r="J88" s="1">
        <f>IF((ROUND(E88/pwm!$D$2,0)+K88)&lt;J87,J87,(ROUND(E88/pwm!$D$2,0)+K88))</f>
        <v>296.93317648997999</v>
      </c>
      <c r="K88" s="83">
        <f t="shared" si="9"/>
        <v>-6.066823510019999</v>
      </c>
      <c r="L88" s="3">
        <f>pwm!$I$6*A88</f>
        <v>1.7291666666666668E-3</v>
      </c>
      <c r="M88" s="3">
        <f>pwm!$D$2*J88</f>
        <v>1.2372215687082501E-5</v>
      </c>
      <c r="N88" s="3">
        <f>pwm!$I$6-M88</f>
        <v>8.4611176462508353E-6</v>
      </c>
      <c r="O88" s="4">
        <f t="shared" si="11"/>
        <v>2.6699995879249864E-7</v>
      </c>
    </row>
    <row r="89" spans="1:23" x14ac:dyDescent="0.2">
      <c r="A89" s="1">
        <f t="shared" si="7"/>
        <v>84</v>
      </c>
      <c r="B89" s="6">
        <f t="shared" si="7"/>
        <v>84</v>
      </c>
      <c r="C89" s="2">
        <f>SIN(RADIANS(pwm!$L$16*B89))</f>
        <v>0.61290705365297649</v>
      </c>
      <c r="D89" s="3">
        <f>pwm!$L$7*A89</f>
        <v>1.7500000000000003E-3</v>
      </c>
      <c r="E89" s="3">
        <f>pwm!$L$7*C89</f>
        <v>1.2768896951103679E-5</v>
      </c>
      <c r="F89" s="3">
        <f>pwm!$L$7-E89</f>
        <v>8.0644363822296572E-6</v>
      </c>
      <c r="G89" s="5">
        <f t="shared" si="8"/>
        <v>0.61290705365297649</v>
      </c>
      <c r="H89" s="3">
        <f t="shared" si="6"/>
        <v>2.0833333333333336E-5</v>
      </c>
      <c r="J89" s="1">
        <f>IF((ROUND(E89/pwm!$D$2,0)+K89)&lt;J88,J88,(ROUND(E89/pwm!$D$2,0)+K89))</f>
        <v>299.87092946347025</v>
      </c>
      <c r="K89" s="83">
        <f t="shared" si="9"/>
        <v>-6.1290705365297651</v>
      </c>
      <c r="L89" s="3">
        <f>pwm!$I$6*A89</f>
        <v>1.7500000000000003E-3</v>
      </c>
      <c r="M89" s="3">
        <f>pwm!$D$2*J89</f>
        <v>1.2494622060977928E-5</v>
      </c>
      <c r="N89" s="3">
        <f>pwm!$I$6-M89</f>
        <v>8.3387112723554079E-6</v>
      </c>
      <c r="O89" s="3">
        <f t="shared" si="11"/>
        <v>2.7427489012575076E-7</v>
      </c>
    </row>
    <row r="90" spans="1:23" x14ac:dyDescent="0.2">
      <c r="A90" s="1">
        <f t="shared" si="7"/>
        <v>85</v>
      </c>
      <c r="B90" s="6">
        <f t="shared" si="7"/>
        <v>85</v>
      </c>
      <c r="C90" s="2">
        <f>SIN(RADIANS(pwm!$L$16*B90))</f>
        <v>0.61909394930983408</v>
      </c>
      <c r="D90" s="3">
        <f>pwm!$L$7*A90</f>
        <v>1.7708333333333335E-3</v>
      </c>
      <c r="E90" s="3">
        <f>pwm!$L$7*C90</f>
        <v>1.2897790610621545E-5</v>
      </c>
      <c r="F90" s="3">
        <f>pwm!$L$7-E90</f>
        <v>7.9355427227117908E-6</v>
      </c>
      <c r="G90" s="5">
        <f t="shared" si="8"/>
        <v>0.61909394930983408</v>
      </c>
      <c r="H90" s="3">
        <f t="shared" si="6"/>
        <v>2.0833333333333336E-5</v>
      </c>
      <c r="J90" s="1">
        <f>IF((ROUND(E90/pwm!$D$2,0)+K90)&lt;J89,J89,(ROUND(E90/pwm!$D$2,0)+K90))</f>
        <v>303.80906050690169</v>
      </c>
      <c r="K90" s="83">
        <f t="shared" si="9"/>
        <v>-6.190939493098341</v>
      </c>
      <c r="L90" s="3">
        <f>pwm!$I$6*A90</f>
        <v>1.7708333333333335E-3</v>
      </c>
      <c r="M90" s="3">
        <f>pwm!$D$2*J90</f>
        <v>1.2658710854454239E-5</v>
      </c>
      <c r="N90" s="3">
        <f>pwm!$I$6-M90</f>
        <v>8.1746224788790974E-6</v>
      </c>
      <c r="O90" s="3">
        <f t="shared" si="11"/>
        <v>2.3907975616730659E-7</v>
      </c>
    </row>
    <row r="91" spans="1:23" x14ac:dyDescent="0.2">
      <c r="A91" s="1">
        <f t="shared" si="7"/>
        <v>86</v>
      </c>
      <c r="B91" s="6">
        <f t="shared" si="7"/>
        <v>86</v>
      </c>
      <c r="C91" s="2">
        <f>SIN(RADIANS(pwm!$L$16*B91))</f>
        <v>0.62524265633570519</v>
      </c>
      <c r="D91" s="3">
        <f>pwm!$L$7*A91</f>
        <v>1.7916666666666669E-3</v>
      </c>
      <c r="E91" s="3">
        <f>pwm!$L$7*C91</f>
        <v>1.3025888673660526E-5</v>
      </c>
      <c r="F91" s="3">
        <f>pwm!$L$7-E91</f>
        <v>7.8074446596728096E-6</v>
      </c>
      <c r="G91" s="5">
        <f t="shared" si="8"/>
        <v>0.62524265633570519</v>
      </c>
      <c r="H91" s="3">
        <f t="shared" si="6"/>
        <v>2.0833333333333336E-5</v>
      </c>
      <c r="J91" s="1">
        <f>IF((ROUND(E91/pwm!$D$2,0)+K91)&lt;J90,J90,(ROUND(E91/pwm!$D$2,0)+K91))</f>
        <v>306.74757343664294</v>
      </c>
      <c r="K91" s="83">
        <f t="shared" si="9"/>
        <v>-6.2524265633570515</v>
      </c>
      <c r="L91" s="3">
        <f>pwm!$I$6*A91</f>
        <v>1.7916666666666669E-3</v>
      </c>
      <c r="M91" s="3">
        <f>pwm!$D$2*J91</f>
        <v>1.2781148893193456E-5</v>
      </c>
      <c r="N91" s="3">
        <f>pwm!$I$6-M91</f>
        <v>8.0521844401398799E-6</v>
      </c>
      <c r="O91" s="3">
        <f t="shared" si="11"/>
        <v>2.4473978046707033E-7</v>
      </c>
    </row>
    <row r="92" spans="1:23" x14ac:dyDescent="0.2">
      <c r="A92" s="1">
        <f t="shared" si="7"/>
        <v>87</v>
      </c>
      <c r="B92" s="6">
        <f t="shared" si="7"/>
        <v>87</v>
      </c>
      <c r="C92" s="2">
        <f>SIN(RADIANS(pwm!$L$16*B92))</f>
        <v>0.63135279544937783</v>
      </c>
      <c r="D92" s="3">
        <f>pwm!$L$7*A92</f>
        <v>1.8125000000000003E-3</v>
      </c>
      <c r="E92" s="3">
        <f>pwm!$L$7*C92</f>
        <v>1.3153183238528706E-5</v>
      </c>
      <c r="F92" s="3">
        <f>pwm!$L$7-E92</f>
        <v>7.6801500948046298E-6</v>
      </c>
      <c r="G92" s="5">
        <f t="shared" si="8"/>
        <v>0.63135279544937783</v>
      </c>
      <c r="H92" s="3">
        <f t="shared" si="6"/>
        <v>2.0833333333333336E-5</v>
      </c>
      <c r="J92" s="1">
        <f>IF((ROUND(E92/pwm!$D$2,0)+K92)&lt;J91,J91,(ROUND(E92/pwm!$D$2,0)+K92))</f>
        <v>309.68647204550621</v>
      </c>
      <c r="K92" s="83">
        <f t="shared" si="9"/>
        <v>-6.3135279544937788</v>
      </c>
      <c r="L92" s="3">
        <f>pwm!$I$6*A92</f>
        <v>1.8125000000000003E-3</v>
      </c>
      <c r="M92" s="3">
        <f>pwm!$D$2*J92</f>
        <v>1.2903603001896093E-5</v>
      </c>
      <c r="N92" s="3">
        <f>pwm!$I$6-M92</f>
        <v>7.9297303314372432E-6</v>
      </c>
      <c r="O92" s="3">
        <f t="shared" si="11"/>
        <v>2.4958023663261333E-7</v>
      </c>
      <c r="Q92" s="92"/>
    </row>
    <row r="93" spans="1:23" x14ac:dyDescent="0.2">
      <c r="A93" s="1">
        <f t="shared" si="7"/>
        <v>88</v>
      </c>
      <c r="B93" s="6">
        <f t="shared" si="7"/>
        <v>88</v>
      </c>
      <c r="C93" s="2">
        <f>SIN(RADIANS(pwm!$L$16*B93))</f>
        <v>0.63742398974868986</v>
      </c>
      <c r="D93" s="3">
        <f>pwm!$L$7*A93</f>
        <v>1.8333333333333335E-3</v>
      </c>
      <c r="E93" s="3">
        <f>pwm!$L$7*C93</f>
        <v>1.3279666453097706E-5</v>
      </c>
      <c r="F93" s="3">
        <f>pwm!$L$7-E93</f>
        <v>7.5536668802356297E-6</v>
      </c>
      <c r="G93" s="5">
        <f t="shared" si="8"/>
        <v>0.63742398974868986</v>
      </c>
      <c r="H93" s="3">
        <f t="shared" si="6"/>
        <v>2.0833333333333336E-5</v>
      </c>
      <c r="J93" s="1">
        <f>IF((ROUND(E93/pwm!$D$2,0)+K93)&lt;J92,J92,(ROUND(E93/pwm!$D$2,0)+K93))</f>
        <v>312.62576010251308</v>
      </c>
      <c r="K93" s="83">
        <f t="shared" si="9"/>
        <v>-6.3742398974868983</v>
      </c>
      <c r="L93" s="3">
        <f>pwm!$I$6*A93</f>
        <v>1.8333333333333335E-3</v>
      </c>
      <c r="M93" s="3">
        <f>pwm!$D$2*J93</f>
        <v>1.3026073337604712E-5</v>
      </c>
      <c r="N93" s="3">
        <f>pwm!$I$6-M93</f>
        <v>7.8072599957286241E-6</v>
      </c>
      <c r="O93" s="3">
        <f t="shared" si="11"/>
        <v>2.5359311549299446E-7</v>
      </c>
      <c r="Q93" s="92"/>
    </row>
    <row r="94" spans="1:23" x14ac:dyDescent="0.2">
      <c r="A94" s="1">
        <f t="shared" si="7"/>
        <v>89</v>
      </c>
      <c r="B94" s="6">
        <f t="shared" si="7"/>
        <v>89</v>
      </c>
      <c r="C94" s="2">
        <f>SIN(RADIANS(pwm!$L$16*B94))</f>
        <v>0.64345586473377892</v>
      </c>
      <c r="D94" s="3">
        <f>pwm!$L$7*A94</f>
        <v>1.8541666666666669E-3</v>
      </c>
      <c r="E94" s="3">
        <f>pwm!$L$7*C94</f>
        <v>1.3405330515287063E-5</v>
      </c>
      <c r="F94" s="3">
        <f>pwm!$L$7-E94</f>
        <v>7.4280028180462731E-6</v>
      </c>
      <c r="G94" s="5">
        <f t="shared" si="8"/>
        <v>0.64345586473377892</v>
      </c>
      <c r="H94" s="3">
        <f t="shared" si="6"/>
        <v>2.0833333333333336E-5</v>
      </c>
      <c r="J94" s="1">
        <f>IF((ROUND(E94/pwm!$D$2,0)+K94)&lt;J93,J93,(ROUND(E94/pwm!$D$2,0)+K94))</f>
        <v>315.56544135266222</v>
      </c>
      <c r="K94" s="83">
        <f t="shared" si="9"/>
        <v>-6.4345586473377896</v>
      </c>
      <c r="L94" s="3">
        <f>pwm!$I$6*A94</f>
        <v>1.8541666666666669E-3</v>
      </c>
      <c r="M94" s="3">
        <f>pwm!$D$2*J94</f>
        <v>1.3148560056360927E-5</v>
      </c>
      <c r="N94" s="3">
        <f>pwm!$I$6-M94</f>
        <v>7.6847732769724088E-6</v>
      </c>
      <c r="O94" s="3">
        <f t="shared" si="11"/>
        <v>2.5677045892613567E-7</v>
      </c>
      <c r="Q94" s="92"/>
    </row>
    <row r="95" spans="1:23" x14ac:dyDescent="0.2">
      <c r="A95" s="1">
        <f t="shared" si="7"/>
        <v>90</v>
      </c>
      <c r="B95" s="6">
        <f t="shared" si="7"/>
        <v>90</v>
      </c>
      <c r="C95" s="2">
        <f>SIN(RADIANS(pwm!$L$16*B95))</f>
        <v>0.64944804833018377</v>
      </c>
      <c r="D95" s="3">
        <f>pwm!$L$7*A95</f>
        <v>1.8750000000000001E-3</v>
      </c>
      <c r="E95" s="3">
        <f>pwm!$L$7*C95</f>
        <v>1.3530167673545496E-5</v>
      </c>
      <c r="F95" s="3">
        <f>pwm!$L$7-E95</f>
        <v>7.3031656597878396E-6</v>
      </c>
      <c r="G95" s="5">
        <f t="shared" si="8"/>
        <v>0.64944804833018377</v>
      </c>
      <c r="H95" s="3">
        <f t="shared" si="6"/>
        <v>2.0833333333333336E-5</v>
      </c>
      <c r="J95" s="1">
        <f>IF((ROUND(E95/pwm!$D$2,0)+K95)&lt;J94,J94,(ROUND(E95/pwm!$D$2,0)+K95))</f>
        <v>318.50551951669814</v>
      </c>
      <c r="K95" s="83">
        <f t="shared" si="9"/>
        <v>-6.4944804833018379</v>
      </c>
      <c r="L95" s="3">
        <f>pwm!$I$6*A95</f>
        <v>1.8750000000000001E-3</v>
      </c>
      <c r="M95" s="3">
        <f>pwm!$D$2*J95</f>
        <v>1.3271063313195756E-5</v>
      </c>
      <c r="N95" s="3">
        <f>pwm!$I$6-M95</f>
        <v>7.5622700201375798E-6</v>
      </c>
      <c r="O95" s="3">
        <f t="shared" si="11"/>
        <v>2.5910436034974025E-7</v>
      </c>
      <c r="Q95" s="92"/>
    </row>
    <row r="96" spans="1:23" x14ac:dyDescent="0.2">
      <c r="A96" s="1">
        <f t="shared" si="7"/>
        <v>91</v>
      </c>
      <c r="B96" s="6">
        <f t="shared" si="7"/>
        <v>91</v>
      </c>
      <c r="C96" s="2">
        <f>SIN(RADIANS(pwm!$L$16*B96))</f>
        <v>0.65540017091179392</v>
      </c>
      <c r="D96" s="3">
        <f>pwm!$L$7*A96</f>
        <v>1.8958333333333336E-3</v>
      </c>
      <c r="E96" s="3">
        <f>pwm!$L$7*C96</f>
        <v>1.3654170227329042E-5</v>
      </c>
      <c r="F96" s="3">
        <f>pwm!$L$7-E96</f>
        <v>7.179163106004294E-6</v>
      </c>
      <c r="G96" s="5">
        <f t="shared" si="8"/>
        <v>0.65540017091179392</v>
      </c>
      <c r="H96" s="3">
        <f t="shared" si="6"/>
        <v>2.0833333333333336E-5</v>
      </c>
      <c r="J96" s="1">
        <f>IF((ROUND(E96/pwm!$D$2,0)+K96)&lt;J95,J95,(ROUND(E96/pwm!$D$2,0)+K96))</f>
        <v>321.44599829088207</v>
      </c>
      <c r="K96" s="83">
        <f t="shared" si="9"/>
        <v>-6.554001709117939</v>
      </c>
      <c r="L96" s="3">
        <f>pwm!$I$6*A96</f>
        <v>1.8958333333333336E-3</v>
      </c>
      <c r="M96" s="3">
        <f>pwm!$D$2*J96</f>
        <v>1.3393583262120087E-5</v>
      </c>
      <c r="N96" s="3">
        <f>pwm!$I$6-M96</f>
        <v>7.4397500712132492E-6</v>
      </c>
      <c r="O96" s="3">
        <f t="shared" si="11"/>
        <v>2.6058696520895512E-7</v>
      </c>
      <c r="Q96" s="92"/>
    </row>
    <row r="97" spans="1:17" x14ac:dyDescent="0.2">
      <c r="A97" s="1">
        <f t="shared" si="7"/>
        <v>92</v>
      </c>
      <c r="B97" s="6">
        <f t="shared" si="7"/>
        <v>92</v>
      </c>
      <c r="C97" s="2">
        <f>SIN(RADIANS(pwm!$L$16*B97))</f>
        <v>0.66131186532365194</v>
      </c>
      <c r="D97" s="3">
        <f>pwm!$L$7*A97</f>
        <v>1.916666666666667E-3</v>
      </c>
      <c r="E97" s="3">
        <f>pwm!$L$7*C97</f>
        <v>1.3777330527576084E-5</v>
      </c>
      <c r="F97" s="3">
        <f>pwm!$L$7-E97</f>
        <v>7.0560028057572523E-6</v>
      </c>
      <c r="G97" s="5">
        <f t="shared" si="8"/>
        <v>0.66131186532365194</v>
      </c>
      <c r="H97" s="3">
        <f t="shared" si="6"/>
        <v>2.0833333333333336E-5</v>
      </c>
      <c r="J97" s="1">
        <f>IF((ROUND(E97/pwm!$D$2,0)+K97)&lt;J96,J96,(ROUND(E97/pwm!$D$2,0)+K97))</f>
        <v>324.38688134676346</v>
      </c>
      <c r="K97" s="83">
        <f t="shared" si="9"/>
        <v>-6.6131186532365192</v>
      </c>
      <c r="L97" s="3">
        <f>pwm!$I$6*A97</f>
        <v>1.916666666666667E-3</v>
      </c>
      <c r="M97" s="3">
        <f>pwm!$D$2*J97</f>
        <v>1.3516120056115146E-5</v>
      </c>
      <c r="N97" s="3">
        <f>pwm!$I$6-M97</f>
        <v>7.3172132772181904E-6</v>
      </c>
      <c r="O97" s="3">
        <f t="shared" si="11"/>
        <v>2.6121047146093808E-7</v>
      </c>
      <c r="Q97" s="92"/>
    </row>
    <row r="98" spans="1:17" x14ac:dyDescent="0.2">
      <c r="A98" s="1">
        <f t="shared" si="7"/>
        <v>93</v>
      </c>
      <c r="B98" s="6">
        <f t="shared" si="7"/>
        <v>93</v>
      </c>
      <c r="C98" s="2">
        <f>SIN(RADIANS(pwm!$L$16*B98))</f>
        <v>0.66718276690459977</v>
      </c>
      <c r="D98" s="3">
        <f>pwm!$L$7*A98</f>
        <v>1.9375000000000002E-3</v>
      </c>
      <c r="E98" s="3">
        <f>pwm!$L$7*C98</f>
        <v>1.3899640977179164E-5</v>
      </c>
      <c r="F98" s="3">
        <f>pwm!$L$7-E98</f>
        <v>6.9336923561541719E-6</v>
      </c>
      <c r="G98" s="5">
        <f t="shared" si="8"/>
        <v>0.66718276690459977</v>
      </c>
      <c r="H98" s="3">
        <f t="shared" si="6"/>
        <v>2.0833333333333336E-5</v>
      </c>
      <c r="J98" s="1">
        <f>IF((ROUND(E98/pwm!$D$2,0)+K98)&lt;J97,J97,(ROUND(E98/pwm!$D$2,0)+K98))</f>
        <v>327.32817233095398</v>
      </c>
      <c r="K98" s="83">
        <f t="shared" si="9"/>
        <v>-6.6718276690459977</v>
      </c>
      <c r="L98" s="3">
        <f>pwm!$I$6*A98</f>
        <v>1.9375000000000002E-3</v>
      </c>
      <c r="M98" s="3">
        <f>pwm!$D$2*J98</f>
        <v>1.3638673847123083E-5</v>
      </c>
      <c r="N98" s="3">
        <f>pwm!$I$6-M98</f>
        <v>7.1946594862102528E-6</v>
      </c>
      <c r="O98" s="3">
        <f t="shared" si="11"/>
        <v>2.6096713005608089E-7</v>
      </c>
      <c r="Q98" s="92"/>
    </row>
    <row r="99" spans="1:17" x14ac:dyDescent="0.2">
      <c r="A99" s="1">
        <f t="shared" si="7"/>
        <v>94</v>
      </c>
      <c r="B99" s="6">
        <f t="shared" si="7"/>
        <v>94</v>
      </c>
      <c r="C99" s="2">
        <f>SIN(RADIANS(pwm!$L$16*B99))</f>
        <v>0.67301251350977331</v>
      </c>
      <c r="D99" s="3">
        <f>pwm!$L$7*A99</f>
        <v>1.9583333333333336E-3</v>
      </c>
      <c r="E99" s="3">
        <f>pwm!$L$7*C99</f>
        <v>1.4021094031453612E-5</v>
      </c>
      <c r="F99" s="3">
        <f>pwm!$L$7-E99</f>
        <v>6.8122393018797241E-6</v>
      </c>
      <c r="G99" s="5">
        <f t="shared" si="8"/>
        <v>0.67301251350977331</v>
      </c>
      <c r="H99" s="3">
        <f t="shared" si="6"/>
        <v>2.0833333333333336E-5</v>
      </c>
      <c r="J99" s="1">
        <f>IF((ROUND(E99/pwm!$D$2,0)+K99)&lt;J98,J98,(ROUND(E99/pwm!$D$2,0)+K99))</f>
        <v>330.26987486490225</v>
      </c>
      <c r="K99" s="83">
        <f t="shared" si="9"/>
        <v>-6.7301251350977331</v>
      </c>
      <c r="L99" s="3">
        <f>pwm!$I$6*A99</f>
        <v>1.9583333333333336E-3</v>
      </c>
      <c r="M99" s="3">
        <f>pwm!$D$2*J99</f>
        <v>1.3761244786037595E-5</v>
      </c>
      <c r="N99" s="3">
        <f>pwm!$I$6-M99</f>
        <v>7.0720885472957412E-6</v>
      </c>
      <c r="O99" s="3">
        <f t="shared" si="11"/>
        <v>2.5984924541601711E-7</v>
      </c>
      <c r="Q99" s="92"/>
    </row>
    <row r="100" spans="1:17" x14ac:dyDescent="0.2">
      <c r="A100" s="1">
        <f t="shared" si="7"/>
        <v>95</v>
      </c>
      <c r="B100" s="6">
        <f t="shared" si="7"/>
        <v>95</v>
      </c>
      <c r="C100" s="2">
        <f>SIN(RADIANS(pwm!$L$16*B100))</f>
        <v>0.67880074553294178</v>
      </c>
      <c r="D100" s="3">
        <f>pwm!$L$7*A100</f>
        <v>1.9791666666666668E-3</v>
      </c>
      <c r="E100" s="3">
        <f>pwm!$L$7*C100</f>
        <v>1.4141682198602956E-5</v>
      </c>
      <c r="F100" s="3">
        <f>pwm!$L$7-E100</f>
        <v>6.6916511347303802E-6</v>
      </c>
      <c r="G100" s="5">
        <f t="shared" si="8"/>
        <v>0.67880074553294178</v>
      </c>
      <c r="H100" s="3">
        <f t="shared" si="6"/>
        <v>2.0833333333333336E-5</v>
      </c>
      <c r="J100" s="1">
        <f>IF((ROUND(E100/pwm!$D$2,0)+K100)&lt;J99,J99,(ROUND(E100/pwm!$D$2,0)+K100))</f>
        <v>332.21199254467058</v>
      </c>
      <c r="K100" s="83">
        <f t="shared" si="9"/>
        <v>-6.7880074553294181</v>
      </c>
      <c r="L100" s="3">
        <f>pwm!$I$6*A100</f>
        <v>1.9791666666666668E-3</v>
      </c>
      <c r="M100" s="3">
        <f>pwm!$D$2*J100</f>
        <v>1.3842166356027941E-5</v>
      </c>
      <c r="N100" s="3">
        <f>pwm!$I$6-M100</f>
        <v>6.9911669773053952E-6</v>
      </c>
      <c r="O100" s="3">
        <f t="shared" si="11"/>
        <v>2.9951584257501502E-7</v>
      </c>
      <c r="Q100" s="92"/>
    </row>
    <row r="101" spans="1:17" x14ac:dyDescent="0.2">
      <c r="A101" s="1">
        <f t="shared" si="7"/>
        <v>96</v>
      </c>
      <c r="B101" s="6">
        <f t="shared" si="7"/>
        <v>96</v>
      </c>
      <c r="C101" s="2">
        <f>SIN(RADIANS(pwm!$L$16*B101))</f>
        <v>0.68454710592868873</v>
      </c>
      <c r="D101" s="3">
        <f>pwm!$L$7*A101</f>
        <v>2E-3</v>
      </c>
      <c r="E101" s="3">
        <f>pwm!$L$7*C101</f>
        <v>1.4261398040181017E-5</v>
      </c>
      <c r="F101" s="3">
        <f>pwm!$L$7-E101</f>
        <v>6.5719352931523191E-6</v>
      </c>
      <c r="G101" s="5">
        <f t="shared" si="8"/>
        <v>0.68454710592868873</v>
      </c>
      <c r="H101" s="3">
        <f t="shared" si="6"/>
        <v>2.0833333333333336E-5</v>
      </c>
      <c r="J101" s="1">
        <f>IF((ROUND(E101/pwm!$D$2,0)+K101)&lt;J100,J100,(ROUND(E101/pwm!$D$2,0)+K101))</f>
        <v>335.15452894071313</v>
      </c>
      <c r="K101" s="83">
        <f t="shared" si="9"/>
        <v>-6.8454710592868873</v>
      </c>
      <c r="L101" s="3">
        <f>pwm!$I$6*A101</f>
        <v>2E-3</v>
      </c>
      <c r="M101" s="3">
        <f>pwm!$D$2*J101</f>
        <v>1.3964772039196381E-5</v>
      </c>
      <c r="N101" s="3">
        <f>pwm!$I$6-M101</f>
        <v>6.8685612941369552E-6</v>
      </c>
      <c r="O101" s="3">
        <f t="shared" si="11"/>
        <v>2.9662600098463612E-7</v>
      </c>
      <c r="Q101" s="92"/>
    </row>
    <row r="102" spans="1:17" x14ac:dyDescent="0.2">
      <c r="A102" s="1">
        <f t="shared" si="7"/>
        <v>97</v>
      </c>
      <c r="B102" s="6">
        <f t="shared" si="7"/>
        <v>97</v>
      </c>
      <c r="C102" s="2">
        <f>SIN(RADIANS(pwm!$L$16*B102))</f>
        <v>0.69025124023443718</v>
      </c>
      <c r="D102" s="3">
        <f>pwm!$L$7*A102</f>
        <v>2.0208333333333337E-3</v>
      </c>
      <c r="E102" s="3">
        <f>pwm!$L$7*C102</f>
        <v>1.4380234171550777E-5</v>
      </c>
      <c r="F102" s="3">
        <f>pwm!$L$7-E102</f>
        <v>6.4530991617825593E-6</v>
      </c>
      <c r="G102" s="5">
        <f t="shared" si="8"/>
        <v>0.69025124023443718</v>
      </c>
      <c r="H102" s="3">
        <f t="shared" si="6"/>
        <v>2.0833333333333336E-5</v>
      </c>
      <c r="J102" s="1">
        <f>IF((ROUND(E102/pwm!$D$2,0)+K102)&lt;J101,J101,(ROUND(E102/pwm!$D$2,0)+K102))</f>
        <v>338.09748759765563</v>
      </c>
      <c r="K102" s="83">
        <f t="shared" si="9"/>
        <v>-6.9025124023443718</v>
      </c>
      <c r="L102" s="3">
        <f>pwm!$I$6*A102</f>
        <v>2.0208333333333337E-3</v>
      </c>
      <c r="M102" s="3">
        <f>pwm!$D$2*J102</f>
        <v>1.4087395316568985E-5</v>
      </c>
      <c r="N102" s="3">
        <f>pwm!$I$6-M102</f>
        <v>6.7459380167643506E-6</v>
      </c>
      <c r="O102" s="3">
        <f t="shared" si="11"/>
        <v>2.9283885498179133E-7</v>
      </c>
      <c r="Q102" s="92"/>
    </row>
    <row r="103" spans="1:17" x14ac:dyDescent="0.2">
      <c r="A103" s="1">
        <f t="shared" si="7"/>
        <v>98</v>
      </c>
      <c r="B103" s="6">
        <f t="shared" si="7"/>
        <v>98</v>
      </c>
      <c r="C103" s="2">
        <f>SIN(RADIANS(pwm!$L$16*B103))</f>
        <v>0.69591279659231442</v>
      </c>
      <c r="D103" s="3">
        <f>pwm!$L$7*A103</f>
        <v>2.0416666666666669E-3</v>
      </c>
      <c r="E103" s="3">
        <f>pwm!$L$7*C103</f>
        <v>1.4498183262339886E-5</v>
      </c>
      <c r="F103" s="3">
        <f>pwm!$L$7-E103</f>
        <v>6.3351500709934496E-6</v>
      </c>
      <c r="G103" s="5">
        <f t="shared" si="8"/>
        <v>0.69591279659231442</v>
      </c>
      <c r="H103" s="3">
        <f t="shared" si="6"/>
        <v>2.0833333333333336E-5</v>
      </c>
      <c r="J103" s="1">
        <f>IF((ROUND(E103/pwm!$D$2,0)+K103)&lt;J102,J102,(ROUND(E103/pwm!$D$2,0)+K103))</f>
        <v>341.04087203407687</v>
      </c>
      <c r="K103" s="83">
        <f t="shared" si="9"/>
        <v>-6.9591279659231446</v>
      </c>
      <c r="L103" s="3">
        <f>pwm!$I$6*A103</f>
        <v>2.0416666666666669E-3</v>
      </c>
      <c r="M103" s="3">
        <f>pwm!$D$2*J103</f>
        <v>1.4210036334753204E-5</v>
      </c>
      <c r="N103" s="3">
        <f>pwm!$I$6-M103</f>
        <v>6.6232969985801321E-6</v>
      </c>
      <c r="O103" s="3">
        <f t="shared" si="11"/>
        <v>2.8814692758668246E-7</v>
      </c>
      <c r="Q103" s="92"/>
    </row>
    <row r="104" spans="1:17" x14ac:dyDescent="0.2">
      <c r="A104" s="1">
        <f t="shared" si="7"/>
        <v>99</v>
      </c>
      <c r="B104" s="6">
        <f t="shared" si="7"/>
        <v>99</v>
      </c>
      <c r="C104" s="2">
        <f>SIN(RADIANS(pwm!$L$16*B104))</f>
        <v>0.7015314257708557</v>
      </c>
      <c r="D104" s="3">
        <f>pwm!$L$7*A104</f>
        <v>2.0625000000000001E-3</v>
      </c>
      <c r="E104" s="3">
        <f>pwm!$L$7*C104</f>
        <v>1.4615238036892829E-5</v>
      </c>
      <c r="F104" s="3">
        <f>pwm!$L$7-E104</f>
        <v>6.2180952964405068E-6</v>
      </c>
      <c r="G104" s="5">
        <f t="shared" si="8"/>
        <v>0.7015314257708557</v>
      </c>
      <c r="H104" s="3">
        <f t="shared" si="6"/>
        <v>2.0833333333333336E-5</v>
      </c>
      <c r="J104" s="1">
        <f>IF((ROUND(E104/pwm!$D$2,0)+K104)&lt;J103,J103,(ROUND(E104/pwm!$D$2,0)+K104))</f>
        <v>343.98468574229145</v>
      </c>
      <c r="K104" s="83">
        <f t="shared" si="9"/>
        <v>-7.0153142577085568</v>
      </c>
      <c r="L104" s="3">
        <f>pwm!$I$6*A104</f>
        <v>2.0625000000000001E-3</v>
      </c>
      <c r="M104" s="3">
        <f>pwm!$D$2*J104</f>
        <v>1.4332695239262144E-5</v>
      </c>
      <c r="N104" s="3">
        <f>pwm!$I$6-M104</f>
        <v>6.5006380940711918E-6</v>
      </c>
      <c r="O104" s="3">
        <f t="shared" si="11"/>
        <v>2.8254279763068503E-7</v>
      </c>
    </row>
    <row r="105" spans="1:17" x14ac:dyDescent="0.2">
      <c r="A105" s="6">
        <f t="shared" si="7"/>
        <v>100</v>
      </c>
      <c r="B105" s="6">
        <f t="shared" si="7"/>
        <v>100</v>
      </c>
      <c r="C105" s="7">
        <f>SIN(RADIANS(pwm!$L$16*B105))</f>
        <v>0.70710678118654757</v>
      </c>
      <c r="D105" s="4">
        <f>pwm!$L$7*A105</f>
        <v>2.0833333333333337E-3</v>
      </c>
      <c r="E105" s="4">
        <f>pwm!$L$7*C105</f>
        <v>1.4731391274719744E-5</v>
      </c>
      <c r="F105" s="4">
        <f>pwm!$L$7-E105</f>
        <v>6.1019420586135922E-6</v>
      </c>
      <c r="G105" s="8">
        <f t="shared" si="8"/>
        <v>0.70710678118654757</v>
      </c>
      <c r="H105" s="4">
        <f t="shared" si="6"/>
        <v>2.0833333333333336E-5</v>
      </c>
      <c r="I105" s="9"/>
      <c r="J105" s="1">
        <f>IF((ROUND(E105/pwm!$D$2,0)+K105)&lt;J104,J104,(ROUND(E105/pwm!$D$2,0)+K105))</f>
        <v>346.92893218813452</v>
      </c>
      <c r="K105" s="83">
        <f t="shared" si="9"/>
        <v>-7.0710678118654755</v>
      </c>
      <c r="L105" s="4">
        <f>pwm!$I$6*A105</f>
        <v>2.0833333333333337E-3</v>
      </c>
      <c r="M105" s="4">
        <f>pwm!$D$2*J105</f>
        <v>1.4455372174505606E-5</v>
      </c>
      <c r="N105" s="3">
        <f>pwm!$I$6-M105</f>
        <v>6.3779611588277296E-6</v>
      </c>
      <c r="O105" s="4">
        <f t="shared" si="11"/>
        <v>2.7601910021413736E-7</v>
      </c>
    </row>
    <row r="106" spans="1:17" x14ac:dyDescent="0.2">
      <c r="A106" s="6">
        <f t="shared" ref="A106:B106" si="12">A105+1</f>
        <v>101</v>
      </c>
      <c r="B106" s="6">
        <f t="shared" si="12"/>
        <v>101</v>
      </c>
      <c r="C106" s="7">
        <f>SIN(RADIANS(pwm!$L$16*B106))</f>
        <v>0.71263851892520547</v>
      </c>
      <c r="D106" s="4">
        <f>pwm!$L$7*A106</f>
        <v>2.1041666666666669E-3</v>
      </c>
      <c r="E106" s="4">
        <f>pwm!$L$7*C106</f>
        <v>1.4846635810941783E-5</v>
      </c>
      <c r="F106" s="4">
        <f>pwm!$L$7-E106</f>
        <v>5.9866975223915527E-6</v>
      </c>
      <c r="G106" s="8">
        <f t="shared" ref="G106:G169" si="13">E106/H106</f>
        <v>0.71263851892520547</v>
      </c>
      <c r="H106" s="4">
        <f t="shared" ref="H106:H169" si="14">E106+F106</f>
        <v>2.0833333333333336E-5</v>
      </c>
      <c r="I106" s="9"/>
      <c r="J106" s="1">
        <f>IF((ROUND(E106/pwm!$D$2,0)+K106)&lt;J105,J105,(ROUND(E106/pwm!$D$2,0)+K106))</f>
        <v>348.87361481074794</v>
      </c>
      <c r="K106" s="83">
        <f t="shared" si="9"/>
        <v>-7.1263851892520549</v>
      </c>
      <c r="L106" s="4">
        <f>pwm!$I$6*A106</f>
        <v>2.1041666666666669E-3</v>
      </c>
      <c r="M106" s="4">
        <f>pwm!$D$2*J106</f>
        <v>1.4536400617114499E-5</v>
      </c>
      <c r="N106" s="3">
        <f>pwm!$I$6-M106</f>
        <v>6.2969327162188372E-6</v>
      </c>
      <c r="O106" s="4">
        <f t="shared" ref="O106:O169" si="15">E106-M106</f>
        <v>3.1023519382728446E-7</v>
      </c>
    </row>
    <row r="107" spans="1:17" x14ac:dyDescent="0.2">
      <c r="A107" s="6">
        <f t="shared" ref="A107:B107" si="16">A106+1</f>
        <v>102</v>
      </c>
      <c r="B107" s="6">
        <f t="shared" si="16"/>
        <v>102</v>
      </c>
      <c r="C107" s="7">
        <f>SIN(RADIANS(pwm!$L$16*B107))</f>
        <v>0.71812629776318893</v>
      </c>
      <c r="D107" s="4">
        <f>pwm!$L$7*A107</f>
        <v>2.1250000000000002E-3</v>
      </c>
      <c r="E107" s="4">
        <f>pwm!$L$7*C107</f>
        <v>1.4960964536733104E-5</v>
      </c>
      <c r="F107" s="4">
        <f>pwm!$L$7-E107</f>
        <v>5.8723687966002319E-6</v>
      </c>
      <c r="G107" s="8">
        <f t="shared" si="13"/>
        <v>0.71812629776318893</v>
      </c>
      <c r="H107" s="4">
        <f t="shared" si="14"/>
        <v>2.0833333333333336E-5</v>
      </c>
      <c r="I107" s="9"/>
      <c r="J107" s="1">
        <f>IF((ROUND(E107/pwm!$D$2,0)+K107)&lt;J106,J106,(ROUND(E107/pwm!$D$2,0)+K107))</f>
        <v>351.81873702236811</v>
      </c>
      <c r="K107" s="83">
        <f t="shared" si="9"/>
        <v>-7.1812629776318895</v>
      </c>
      <c r="L107" s="4">
        <f>pwm!$I$6*A107</f>
        <v>2.1250000000000002E-3</v>
      </c>
      <c r="M107" s="4">
        <f>pwm!$D$2*J107</f>
        <v>1.4659114042598673E-5</v>
      </c>
      <c r="N107" s="3">
        <f>pwm!$I$6-M107</f>
        <v>6.1742192907346634E-6</v>
      </c>
      <c r="O107" s="4">
        <f t="shared" si="15"/>
        <v>3.0185049413443155E-7</v>
      </c>
    </row>
    <row r="108" spans="1:17" x14ac:dyDescent="0.2">
      <c r="A108" s="6">
        <f t="shared" ref="A108:B108" si="17">A107+1</f>
        <v>103</v>
      </c>
      <c r="B108" s="6">
        <f t="shared" si="17"/>
        <v>103</v>
      </c>
      <c r="C108" s="7">
        <f>SIN(RADIANS(pwm!$L$16*B108))</f>
        <v>0.72356977918844945</v>
      </c>
      <c r="D108" s="4">
        <f>pwm!$L$7*A108</f>
        <v>2.1458333333333338E-3</v>
      </c>
      <c r="E108" s="4">
        <f>pwm!$L$7*C108</f>
        <v>1.5074370399759365E-5</v>
      </c>
      <c r="F108" s="4">
        <f>pwm!$L$7-E108</f>
        <v>5.7589629335739711E-6</v>
      </c>
      <c r="G108" s="8">
        <f t="shared" si="13"/>
        <v>0.72356977918844945</v>
      </c>
      <c r="H108" s="4">
        <f t="shared" si="14"/>
        <v>2.0833333333333336E-5</v>
      </c>
      <c r="I108" s="9"/>
      <c r="J108" s="1">
        <f>IF((ROUND(E108/pwm!$D$2,0)+K108)&lt;J107,J107,(ROUND(E108/pwm!$D$2,0)+K108))</f>
        <v>354.76430220811551</v>
      </c>
      <c r="K108" s="83">
        <f t="shared" si="9"/>
        <v>-7.235697791884494</v>
      </c>
      <c r="L108" s="4">
        <f>pwm!$I$6*A108</f>
        <v>2.1458333333333338E-3</v>
      </c>
      <c r="M108" s="4">
        <f>pwm!$D$2*J108</f>
        <v>1.4781845925338148E-5</v>
      </c>
      <c r="N108" s="3">
        <f>pwm!$I$6-M108</f>
        <v>6.0514874079951885E-6</v>
      </c>
      <c r="O108" s="4">
        <f t="shared" si="15"/>
        <v>2.9252447442121742E-7</v>
      </c>
    </row>
    <row r="109" spans="1:17" x14ac:dyDescent="0.2">
      <c r="A109" s="6">
        <f t="shared" ref="A109:B109" si="18">A108+1</f>
        <v>104</v>
      </c>
      <c r="B109" s="6">
        <f t="shared" si="18"/>
        <v>104</v>
      </c>
      <c r="C109" s="7">
        <f>SIN(RADIANS(pwm!$L$16*B109))</f>
        <v>0.72896862742141155</v>
      </c>
      <c r="D109" s="4">
        <f>pwm!$L$7*A109</f>
        <v>2.166666666666667E-3</v>
      </c>
      <c r="E109" s="4">
        <f>pwm!$L$7*C109</f>
        <v>1.5186846404612742E-5</v>
      </c>
      <c r="F109" s="4">
        <f>pwm!$L$7-E109</f>
        <v>5.6464869287205939E-6</v>
      </c>
      <c r="G109" s="8">
        <f t="shared" si="13"/>
        <v>0.72896862742141155</v>
      </c>
      <c r="H109" s="4">
        <f t="shared" si="14"/>
        <v>2.0833333333333336E-5</v>
      </c>
      <c r="I109" s="9"/>
      <c r="J109" s="1">
        <f>IF((ROUND(E109/pwm!$D$2,0)+K109)&lt;J108,J108,(ROUND(E109/pwm!$D$2,0)+K109))</f>
        <v>356.71031372578591</v>
      </c>
      <c r="K109" s="83">
        <f t="shared" si="9"/>
        <v>-7.289686274214116</v>
      </c>
      <c r="L109" s="4">
        <f>pwm!$I$6*A109</f>
        <v>2.166666666666667E-3</v>
      </c>
      <c r="M109" s="4">
        <f>pwm!$D$2*J109</f>
        <v>1.4862929738574414E-5</v>
      </c>
      <c r="N109" s="3">
        <f>pwm!$I$6-M109</f>
        <v>5.9704035947589218E-6</v>
      </c>
      <c r="O109" s="4">
        <f t="shared" si="15"/>
        <v>3.239166660383279E-7</v>
      </c>
    </row>
    <row r="110" spans="1:17" x14ac:dyDescent="0.2">
      <c r="A110" s="6">
        <f t="shared" ref="A110:B110" si="19">A109+1</f>
        <v>105</v>
      </c>
      <c r="B110" s="6">
        <f t="shared" si="19"/>
        <v>105</v>
      </c>
      <c r="C110" s="7">
        <f>SIN(RADIANS(pwm!$L$16*B110))</f>
        <v>0.73432250943568556</v>
      </c>
      <c r="D110" s="4">
        <f>pwm!$L$7*A110</f>
        <v>2.1875000000000002E-3</v>
      </c>
      <c r="E110" s="4">
        <f>pwm!$L$7*C110</f>
        <v>1.5298385613243453E-5</v>
      </c>
      <c r="F110" s="4">
        <f>pwm!$L$7-E110</f>
        <v>5.5349477200898834E-6</v>
      </c>
      <c r="G110" s="8">
        <f t="shared" si="13"/>
        <v>0.73432250943568567</v>
      </c>
      <c r="H110" s="4">
        <f t="shared" si="14"/>
        <v>2.0833333333333336E-5</v>
      </c>
      <c r="I110" s="9"/>
      <c r="J110" s="1">
        <f>IF((ROUND(E110/pwm!$D$2,0)+K110)&lt;J109,J109,(ROUND(E110/pwm!$D$2,0)+K110))</f>
        <v>359.65677490564315</v>
      </c>
      <c r="K110" s="83">
        <f t="shared" si="9"/>
        <v>-7.3432250943568551</v>
      </c>
      <c r="L110" s="4">
        <f>pwm!$I$6*A110</f>
        <v>2.1875000000000002E-3</v>
      </c>
      <c r="M110" s="4">
        <f>pwm!$D$2*J110</f>
        <v>1.4985698954401799E-5</v>
      </c>
      <c r="N110" s="3">
        <f>pwm!$I$6-M110</f>
        <v>5.8476343789315369E-6</v>
      </c>
      <c r="O110" s="4">
        <f t="shared" si="15"/>
        <v>3.1268665884165352E-7</v>
      </c>
    </row>
    <row r="111" spans="1:17" x14ac:dyDescent="0.2">
      <c r="A111" s="6">
        <f t="shared" ref="A111:B111" si="20">A110+1</f>
        <v>106</v>
      </c>
      <c r="B111" s="6">
        <f t="shared" si="20"/>
        <v>106</v>
      </c>
      <c r="C111" s="7">
        <f>SIN(RADIANS(pwm!$L$16*B111))</f>
        <v>0.73963109497860979</v>
      </c>
      <c r="D111" s="4">
        <f>pwm!$L$7*A111</f>
        <v>2.2083333333333334E-3</v>
      </c>
      <c r="E111" s="4">
        <f>pwm!$L$7*C111</f>
        <v>1.5408981145387705E-5</v>
      </c>
      <c r="F111" s="4">
        <f>pwm!$L$7-E111</f>
        <v>5.4243521879456305E-6</v>
      </c>
      <c r="G111" s="8">
        <f t="shared" si="13"/>
        <v>0.73963109497860979</v>
      </c>
      <c r="H111" s="4">
        <f t="shared" si="14"/>
        <v>2.0833333333333336E-5</v>
      </c>
      <c r="I111" s="9"/>
      <c r="J111" s="1">
        <f>IF((ROUND(E111/pwm!$D$2,0)+K111)&lt;J110,J110,(ROUND(E111/pwm!$D$2,0)+K111))</f>
        <v>362.60368905021392</v>
      </c>
      <c r="K111" s="83">
        <f t="shared" si="9"/>
        <v>-7.3963109497860984</v>
      </c>
      <c r="L111" s="4">
        <f>pwm!$I$6*A111</f>
        <v>2.2083333333333334E-3</v>
      </c>
      <c r="M111" s="4">
        <f>pwm!$D$2*J111</f>
        <v>1.5108487043758914E-5</v>
      </c>
      <c r="N111" s="3">
        <f>pwm!$I$6-M111</f>
        <v>5.7248462895744225E-6</v>
      </c>
      <c r="O111" s="4">
        <f t="shared" si="15"/>
        <v>3.0049410162879196E-7</v>
      </c>
    </row>
    <row r="112" spans="1:17" x14ac:dyDescent="0.2">
      <c r="A112" s="6">
        <f t="shared" ref="A112:B112" si="21">A111+1</f>
        <v>107</v>
      </c>
      <c r="B112" s="6">
        <f t="shared" si="21"/>
        <v>107</v>
      </c>
      <c r="C112" s="7">
        <f>SIN(RADIANS(pwm!$L$16*B112))</f>
        <v>0.74489405659162211</v>
      </c>
      <c r="D112" s="4">
        <f>pwm!$L$7*A112</f>
        <v>2.2291666666666671E-3</v>
      </c>
      <c r="E112" s="4">
        <f>pwm!$L$7*C112</f>
        <v>1.5518626178992128E-5</v>
      </c>
      <c r="F112" s="4">
        <f>pwm!$L$7-E112</f>
        <v>5.3147071543412082E-6</v>
      </c>
      <c r="G112" s="8">
        <f t="shared" si="13"/>
        <v>0.744894056591622</v>
      </c>
      <c r="H112" s="4">
        <f t="shared" si="14"/>
        <v>2.0833333333333336E-5</v>
      </c>
      <c r="I112" s="9"/>
      <c r="J112" s="1">
        <f>IF((ROUND(E112/pwm!$D$2,0)+K112)&lt;J111,J111,(ROUND(E112/pwm!$D$2,0)+K112))</f>
        <v>364.55105943408375</v>
      </c>
      <c r="K112" s="83">
        <f t="shared" si="9"/>
        <v>-7.4489405659162209</v>
      </c>
      <c r="L112" s="4">
        <f>pwm!$I$6*A112</f>
        <v>2.2291666666666671E-3</v>
      </c>
      <c r="M112" s="4">
        <f>pwm!$D$2*J112</f>
        <v>1.5189627476420158E-5</v>
      </c>
      <c r="N112" s="3">
        <f>pwm!$I$6-M112</f>
        <v>5.6437058569131785E-6</v>
      </c>
      <c r="O112" s="4">
        <f t="shared" si="15"/>
        <v>3.2899870257197032E-7</v>
      </c>
    </row>
    <row r="113" spans="1:15" x14ac:dyDescent="0.2">
      <c r="A113" s="6">
        <f t="shared" ref="A113:B113" si="22">A112+1</f>
        <v>108</v>
      </c>
      <c r="B113" s="6">
        <f t="shared" si="22"/>
        <v>108</v>
      </c>
      <c r="C113" s="7">
        <f>SIN(RADIANS(pwm!$L$16*B113))</f>
        <v>0.7501110696304597</v>
      </c>
      <c r="D113" s="4">
        <f>pwm!$L$7*A113</f>
        <v>2.2500000000000003E-3</v>
      </c>
      <c r="E113" s="4">
        <f>pwm!$L$7*C113</f>
        <v>1.5627313950634578E-5</v>
      </c>
      <c r="F113" s="4">
        <f>pwm!$L$7-E113</f>
        <v>5.2060193826987581E-6</v>
      </c>
      <c r="G113" s="8">
        <f t="shared" si="13"/>
        <v>0.75011106963045959</v>
      </c>
      <c r="H113" s="4">
        <f t="shared" si="14"/>
        <v>2.0833333333333336E-5</v>
      </c>
      <c r="I113" s="9"/>
      <c r="J113" s="1">
        <f>IF((ROUND(E113/pwm!$D$2,0)+K113)&lt;J112,J112,(ROUND(E113/pwm!$D$2,0)+K113))</f>
        <v>367.49888930369542</v>
      </c>
      <c r="K113" s="83">
        <f t="shared" si="9"/>
        <v>-7.5011106963045968</v>
      </c>
      <c r="L113" s="4">
        <f>pwm!$I$6*A113</f>
        <v>2.2500000000000003E-3</v>
      </c>
      <c r="M113" s="4">
        <f>pwm!$D$2*J113</f>
        <v>1.531245372098731E-5</v>
      </c>
      <c r="N113" s="3">
        <f>pwm!$I$6-M113</f>
        <v>5.5208796123460258E-6</v>
      </c>
      <c r="O113" s="4">
        <f t="shared" si="15"/>
        <v>3.1486022964726762E-7</v>
      </c>
    </row>
    <row r="114" spans="1:15" x14ac:dyDescent="0.2">
      <c r="A114" s="6">
        <f t="shared" ref="A114:B114" si="23">A113+1</f>
        <v>109</v>
      </c>
      <c r="B114" s="6">
        <f t="shared" si="23"/>
        <v>109</v>
      </c>
      <c r="C114" s="7">
        <f>SIN(RADIANS(pwm!$L$16*B114))</f>
        <v>0.75528181228518365</v>
      </c>
      <c r="D114" s="4">
        <f>pwm!$L$7*A114</f>
        <v>2.2708333333333335E-3</v>
      </c>
      <c r="E114" s="4">
        <f>pwm!$L$7*C114</f>
        <v>1.5735037755941329E-5</v>
      </c>
      <c r="F114" s="4">
        <f>pwm!$L$7-E114</f>
        <v>5.0982955773920072E-6</v>
      </c>
      <c r="G114" s="8">
        <f t="shared" si="13"/>
        <v>0.75528181228518365</v>
      </c>
      <c r="H114" s="4">
        <f t="shared" si="14"/>
        <v>2.0833333333333336E-5</v>
      </c>
      <c r="I114" s="9"/>
      <c r="J114" s="1">
        <f>IF((ROUND(E114/pwm!$D$2,0)+K114)&lt;J113,J113,(ROUND(E114/pwm!$D$2,0)+K114))</f>
        <v>370.44718187714818</v>
      </c>
      <c r="K114" s="83">
        <f t="shared" si="9"/>
        <v>-7.5528181228518365</v>
      </c>
      <c r="L114" s="4">
        <f>pwm!$I$6*A114</f>
        <v>2.2708333333333335E-3</v>
      </c>
      <c r="M114" s="4">
        <f>pwm!$D$2*J114</f>
        <v>1.5435299244881174E-5</v>
      </c>
      <c r="N114" s="3">
        <f>pwm!$I$6-M114</f>
        <v>5.3980340884521621E-6</v>
      </c>
      <c r="O114" s="4">
        <f t="shared" si="15"/>
        <v>2.9973851106015491E-7</v>
      </c>
    </row>
    <row r="115" spans="1:15" x14ac:dyDescent="0.2">
      <c r="A115" s="6">
        <f t="shared" ref="A115:B115" si="24">A114+1</f>
        <v>110</v>
      </c>
      <c r="B115" s="6">
        <f t="shared" si="24"/>
        <v>110</v>
      </c>
      <c r="C115" s="7">
        <f>SIN(RADIANS(pwm!$L$16*B115))</f>
        <v>0.76040596560003104</v>
      </c>
      <c r="D115" s="4">
        <f>pwm!$L$7*A115</f>
        <v>2.2916666666666671E-3</v>
      </c>
      <c r="E115" s="4">
        <f>pwm!$L$7*C115</f>
        <v>1.5841790950000648E-5</v>
      </c>
      <c r="F115" s="4">
        <f>pwm!$L$7-E115</f>
        <v>4.991542383332688E-6</v>
      </c>
      <c r="G115" s="8">
        <f t="shared" si="13"/>
        <v>0.76040596560003104</v>
      </c>
      <c r="H115" s="4">
        <f t="shared" si="14"/>
        <v>2.0833333333333336E-5</v>
      </c>
      <c r="I115" s="9"/>
      <c r="J115" s="1">
        <f>IF((ROUND(E115/pwm!$D$2,0)+K115)&lt;J114,J114,(ROUND(E115/pwm!$D$2,0)+K115))</f>
        <v>372.39594034399971</v>
      </c>
      <c r="K115" s="83">
        <f t="shared" si="9"/>
        <v>-7.6040596560003104</v>
      </c>
      <c r="L115" s="4">
        <f>pwm!$I$6*A115</f>
        <v>2.2916666666666671E-3</v>
      </c>
      <c r="M115" s="4">
        <f>pwm!$D$2*J115</f>
        <v>1.5516497514333322E-5</v>
      </c>
      <c r="N115" s="3">
        <f>pwm!$I$6-M115</f>
        <v>5.3168358190000145E-6</v>
      </c>
      <c r="O115" s="4">
        <f t="shared" si="15"/>
        <v>3.2529343566732653E-7</v>
      </c>
    </row>
    <row r="116" spans="1:15" x14ac:dyDescent="0.2">
      <c r="A116" s="6">
        <f t="shared" ref="A116:B116" si="25">A115+1</f>
        <v>111</v>
      </c>
      <c r="B116" s="6">
        <f t="shared" si="25"/>
        <v>111</v>
      </c>
      <c r="C116" s="7">
        <f>SIN(RADIANS(pwm!$L$16*B116))</f>
        <v>0.76548321349308823</v>
      </c>
      <c r="D116" s="4">
        <f>pwm!$L$7*A116</f>
        <v>2.3125000000000003E-3</v>
      </c>
      <c r="E116" s="4">
        <f>pwm!$L$7*C116</f>
        <v>1.5947566947772673E-5</v>
      </c>
      <c r="F116" s="4">
        <f>pwm!$L$7-E116</f>
        <v>4.8857663855606632E-6</v>
      </c>
      <c r="G116" s="8">
        <f t="shared" si="13"/>
        <v>0.76548321349308823</v>
      </c>
      <c r="H116" s="4">
        <f t="shared" si="14"/>
        <v>2.0833333333333336E-5</v>
      </c>
      <c r="I116" s="9"/>
      <c r="J116" s="1">
        <f>IF((ROUND(E116/pwm!$D$2,0)+K116)&lt;J115,J115,(ROUND(E116/pwm!$D$2,0)+K116))</f>
        <v>375.34516786506913</v>
      </c>
      <c r="K116" s="83">
        <f t="shared" si="9"/>
        <v>-7.6548321349308823</v>
      </c>
      <c r="L116" s="4">
        <f>pwm!$I$6*A116</f>
        <v>2.3125000000000003E-3</v>
      </c>
      <c r="M116" s="4">
        <f>pwm!$D$2*J116</f>
        <v>1.5639381994377882E-5</v>
      </c>
      <c r="N116" s="3">
        <f>pwm!$I$6-M116</f>
        <v>5.193951338955454E-6</v>
      </c>
      <c r="O116" s="4">
        <f t="shared" si="15"/>
        <v>3.0818495339479085E-7</v>
      </c>
    </row>
    <row r="117" spans="1:15" x14ac:dyDescent="0.2">
      <c r="A117" s="6">
        <f t="shared" ref="A117:B117" si="26">A116+1</f>
        <v>112</v>
      </c>
      <c r="B117" s="6">
        <f t="shared" si="26"/>
        <v>112</v>
      </c>
      <c r="C117" s="7">
        <f>SIN(RADIANS(pwm!$L$16*B117))</f>
        <v>0.77051324277578925</v>
      </c>
      <c r="D117" s="4">
        <f>pwm!$L$7*A117</f>
        <v>2.3333333333333335E-3</v>
      </c>
      <c r="E117" s="4">
        <f>pwm!$L$7*C117</f>
        <v>1.605235922449561E-5</v>
      </c>
      <c r="F117" s="4">
        <f>pwm!$L$7-E117</f>
        <v>4.7809741088377259E-6</v>
      </c>
      <c r="G117" s="8">
        <f t="shared" si="13"/>
        <v>0.77051324277578914</v>
      </c>
      <c r="H117" s="4">
        <f t="shared" si="14"/>
        <v>2.0833333333333336E-5</v>
      </c>
      <c r="I117" s="9"/>
      <c r="J117" s="1">
        <f>IF((ROUND(E117/pwm!$D$2,0)+K117)&lt;J116,J116,(ROUND(E117/pwm!$D$2,0)+K117))</f>
        <v>377.29486757224208</v>
      </c>
      <c r="K117" s="83">
        <f t="shared" si="9"/>
        <v>-7.7051324277578921</v>
      </c>
      <c r="L117" s="4">
        <f>pwm!$I$6*A117</f>
        <v>2.3333333333333335E-3</v>
      </c>
      <c r="M117" s="4">
        <f>pwm!$D$2*J117</f>
        <v>1.5720619482176753E-5</v>
      </c>
      <c r="N117" s="3">
        <f>pwm!$I$6-M117</f>
        <v>5.1127138511565831E-6</v>
      </c>
      <c r="O117" s="4">
        <f t="shared" si="15"/>
        <v>3.3173974231885718E-7</v>
      </c>
    </row>
    <row r="118" spans="1:15" x14ac:dyDescent="0.2">
      <c r="A118" s="6">
        <f t="shared" ref="A118:B118" si="27">A117+1</f>
        <v>113</v>
      </c>
      <c r="B118" s="6">
        <f t="shared" si="27"/>
        <v>113</v>
      </c>
      <c r="C118" s="7">
        <f>SIN(RADIANS(pwm!$L$16*B118))</f>
        <v>0.77549574317223458</v>
      </c>
      <c r="D118" s="4">
        <f>pwm!$L$7*A118</f>
        <v>2.3541666666666672E-3</v>
      </c>
      <c r="E118" s="4">
        <f>pwm!$L$7*C118</f>
        <v>1.6156161316088223E-5</v>
      </c>
      <c r="F118" s="4">
        <f>pwm!$L$7-E118</f>
        <v>4.677172017245113E-6</v>
      </c>
      <c r="G118" s="8">
        <f t="shared" si="13"/>
        <v>0.77549574317223458</v>
      </c>
      <c r="H118" s="4">
        <f t="shared" si="14"/>
        <v>2.0833333333333336E-5</v>
      </c>
      <c r="I118" s="9"/>
      <c r="J118" s="1">
        <f>IF((ROUND(E118/pwm!$D$2,0)+K118)&lt;J117,J117,(ROUND(E118/pwm!$D$2,0)+K118))</f>
        <v>380.24504256827765</v>
      </c>
      <c r="K118" s="83">
        <f t="shared" si="9"/>
        <v>-7.754957431722346</v>
      </c>
      <c r="L118" s="4">
        <f>pwm!$I$6*A118</f>
        <v>2.3541666666666672E-3</v>
      </c>
      <c r="M118" s="4">
        <f>pwm!$D$2*J118</f>
        <v>1.5843543440344903E-5</v>
      </c>
      <c r="N118" s="3">
        <f>pwm!$I$6-M118</f>
        <v>4.9897898929884326E-6</v>
      </c>
      <c r="O118" s="4">
        <f t="shared" si="15"/>
        <v>3.1261787574331961E-7</v>
      </c>
    </row>
    <row r="119" spans="1:15" x14ac:dyDescent="0.2">
      <c r="A119" s="6">
        <f t="shared" ref="A119:B119" si="28">A118+1</f>
        <v>114</v>
      </c>
      <c r="B119" s="6">
        <f t="shared" si="28"/>
        <v>114</v>
      </c>
      <c r="C119" s="7">
        <f>SIN(RADIANS(pwm!$L$16*B119))</f>
        <v>0.78043040733832969</v>
      </c>
      <c r="D119" s="4">
        <f>pwm!$L$7*A119</f>
        <v>2.3750000000000004E-3</v>
      </c>
      <c r="E119" s="4">
        <f>pwm!$L$7*C119</f>
        <v>1.6258966819548536E-5</v>
      </c>
      <c r="F119" s="4">
        <f>pwm!$L$7-E119</f>
        <v>4.5743665137848003E-6</v>
      </c>
      <c r="G119" s="8">
        <f t="shared" si="13"/>
        <v>0.78043040733832958</v>
      </c>
      <c r="H119" s="4">
        <f t="shared" si="14"/>
        <v>2.0833333333333336E-5</v>
      </c>
      <c r="I119" s="9"/>
      <c r="J119" s="1">
        <f>IF((ROUND(E119/pwm!$D$2,0)+K119)&lt;J118,J118,(ROUND(E119/pwm!$D$2,0)+K119))</f>
        <v>382.19569592661668</v>
      </c>
      <c r="K119" s="83">
        <f t="shared" si="9"/>
        <v>-7.8043040733832969</v>
      </c>
      <c r="L119" s="4">
        <f>pwm!$I$6*A119</f>
        <v>2.3750000000000004E-3</v>
      </c>
      <c r="M119" s="4">
        <f>pwm!$D$2*J119</f>
        <v>1.5924820663609028E-5</v>
      </c>
      <c r="N119" s="3">
        <f>pwm!$I$6-M119</f>
        <v>4.9085126697243078E-6</v>
      </c>
      <c r="O119" s="4">
        <f t="shared" si="15"/>
        <v>3.3414615593950749E-7</v>
      </c>
    </row>
    <row r="120" spans="1:15" x14ac:dyDescent="0.2">
      <c r="A120" s="6">
        <f t="shared" ref="A120:B120" si="29">A119+1</f>
        <v>115</v>
      </c>
      <c r="B120" s="6">
        <f t="shared" si="29"/>
        <v>115</v>
      </c>
      <c r="C120" s="7">
        <f>SIN(RADIANS(pwm!$L$16*B120))</f>
        <v>0.78531693088074495</v>
      </c>
      <c r="D120" s="4">
        <f>pwm!$L$7*A120</f>
        <v>2.3958333333333336E-3</v>
      </c>
      <c r="E120" s="4">
        <f>pwm!$L$7*C120</f>
        <v>1.6360769393348856E-5</v>
      </c>
      <c r="F120" s="4">
        <f>pwm!$L$7-E120</f>
        <v>4.47256393998448E-6</v>
      </c>
      <c r="G120" s="8">
        <f t="shared" si="13"/>
        <v>0.78531693088074495</v>
      </c>
      <c r="H120" s="4">
        <f t="shared" si="14"/>
        <v>2.0833333333333336E-5</v>
      </c>
      <c r="I120" s="9"/>
      <c r="J120" s="1">
        <f>IF((ROUND(E120/pwm!$D$2,0)+K120)&lt;J119,J119,(ROUND(E120/pwm!$D$2,0)+K120))</f>
        <v>385.14683069119258</v>
      </c>
      <c r="K120" s="83">
        <f t="shared" si="9"/>
        <v>-7.8531693088074492</v>
      </c>
      <c r="L120" s="4">
        <f>pwm!$I$6*A120</f>
        <v>2.3958333333333336E-3</v>
      </c>
      <c r="M120" s="4">
        <f>pwm!$D$2*J120</f>
        <v>1.6047784612133024E-5</v>
      </c>
      <c r="N120" s="3">
        <f>pwm!$I$6-M120</f>
        <v>4.7855487212003125E-6</v>
      </c>
      <c r="O120" s="4">
        <f t="shared" si="15"/>
        <v>3.1298478121583243E-7</v>
      </c>
    </row>
    <row r="121" spans="1:15" x14ac:dyDescent="0.2">
      <c r="A121" s="6">
        <f t="shared" ref="A121:B121" si="30">A120+1</f>
        <v>116</v>
      </c>
      <c r="B121" s="6">
        <f t="shared" si="30"/>
        <v>116</v>
      </c>
      <c r="C121" s="7">
        <f>SIN(RADIANS(pwm!$L$16*B121))</f>
        <v>0.79015501237569041</v>
      </c>
      <c r="D121" s="4">
        <f>pwm!$L$7*A121</f>
        <v>2.4166666666666668E-3</v>
      </c>
      <c r="E121" s="4">
        <f>pwm!$L$7*C121</f>
        <v>1.6461562757826884E-5</v>
      </c>
      <c r="F121" s="4">
        <f>pwm!$L$7-E121</f>
        <v>4.3717705755064519E-6</v>
      </c>
      <c r="G121" s="8">
        <f t="shared" si="13"/>
        <v>0.7901550123756903</v>
      </c>
      <c r="H121" s="4">
        <f t="shared" si="14"/>
        <v>2.0833333333333336E-5</v>
      </c>
      <c r="I121" s="9"/>
      <c r="J121" s="1">
        <f>IF((ROUND(E121/pwm!$D$2,0)+K121)&lt;J120,J120,(ROUND(E121/pwm!$D$2,0)+K121))</f>
        <v>387.09844987624308</v>
      </c>
      <c r="K121" s="83">
        <f t="shared" si="9"/>
        <v>-7.9015501237569037</v>
      </c>
      <c r="L121" s="4">
        <f>pwm!$I$6*A121</f>
        <v>2.4166666666666668E-3</v>
      </c>
      <c r="M121" s="4">
        <f>pwm!$D$2*J121</f>
        <v>1.6129102078176797E-5</v>
      </c>
      <c r="N121" s="3">
        <f>pwm!$I$6-M121</f>
        <v>4.7042312551565387E-6</v>
      </c>
      <c r="O121" s="4">
        <f t="shared" si="15"/>
        <v>3.3246067965008675E-7</v>
      </c>
    </row>
    <row r="122" spans="1:15" x14ac:dyDescent="0.2">
      <c r="A122" s="6">
        <f t="shared" ref="A122:B122" si="31">A121+1</f>
        <v>117</v>
      </c>
      <c r="B122" s="6">
        <f t="shared" si="31"/>
        <v>117</v>
      </c>
      <c r="C122" s="7">
        <f>SIN(RADIANS(pwm!$L$16*B122))</f>
        <v>0.79494435338751013</v>
      </c>
      <c r="D122" s="4">
        <f>pwm!$L$7*A122</f>
        <v>2.4375000000000004E-3</v>
      </c>
      <c r="E122" s="4">
        <f>pwm!$L$7*C122</f>
        <v>1.6561340695573129E-5</v>
      </c>
      <c r="F122" s="4">
        <f>pwm!$L$7-E122</f>
        <v>4.2719926377602072E-6</v>
      </c>
      <c r="G122" s="8">
        <f t="shared" si="13"/>
        <v>0.79494435338751013</v>
      </c>
      <c r="H122" s="4">
        <f t="shared" si="14"/>
        <v>2.0833333333333336E-5</v>
      </c>
      <c r="I122" s="9"/>
      <c r="J122" s="1">
        <f>IF((ROUND(E122/pwm!$D$2,0)+K122)&lt;J121,J121,(ROUND(E122/pwm!$D$2,0)+K122))</f>
        <v>389.05055646612487</v>
      </c>
      <c r="K122" s="83">
        <f t="shared" si="9"/>
        <v>-7.9494435338751011</v>
      </c>
      <c r="L122" s="4">
        <f>pwm!$I$6*A122</f>
        <v>2.4375000000000004E-3</v>
      </c>
      <c r="M122" s="4">
        <f>pwm!$D$2*J122</f>
        <v>1.6210439852755204E-5</v>
      </c>
      <c r="N122" s="3">
        <f>pwm!$I$6-M122</f>
        <v>4.6228934805781325E-6</v>
      </c>
      <c r="O122" s="4">
        <f t="shared" si="15"/>
        <v>3.5090084281792528E-7</v>
      </c>
    </row>
    <row r="123" spans="1:15" x14ac:dyDescent="0.2">
      <c r="A123" s="6">
        <f t="shared" ref="A123:B123" si="32">A122+1</f>
        <v>118</v>
      </c>
      <c r="B123" s="6">
        <f t="shared" si="32"/>
        <v>118</v>
      </c>
      <c r="C123" s="7">
        <f>SIN(RADIANS(pwm!$L$16*B123))</f>
        <v>0.79968465848709058</v>
      </c>
      <c r="D123" s="4">
        <f>pwm!$L$7*A123</f>
        <v>2.4583333333333336E-3</v>
      </c>
      <c r="E123" s="4">
        <f>pwm!$L$7*C123</f>
        <v>1.666009705181439E-5</v>
      </c>
      <c r="F123" s="4">
        <f>pwm!$L$7-E123</f>
        <v>4.1732362815189465E-6</v>
      </c>
      <c r="G123" s="8">
        <f t="shared" si="13"/>
        <v>0.79968465848709058</v>
      </c>
      <c r="H123" s="4">
        <f t="shared" si="14"/>
        <v>2.0833333333333336E-5</v>
      </c>
      <c r="I123" s="9"/>
      <c r="J123" s="1">
        <f>IF((ROUND(E123/pwm!$D$2,0)+K123)&lt;J122,J122,(ROUND(E123/pwm!$D$2,0)+K123))</f>
        <v>392.00315341512908</v>
      </c>
      <c r="K123" s="83">
        <f t="shared" si="9"/>
        <v>-7.996846584870906</v>
      </c>
      <c r="L123" s="4">
        <f>pwm!$I$6*A123</f>
        <v>2.4583333333333336E-3</v>
      </c>
      <c r="M123" s="4">
        <f>pwm!$D$2*J123</f>
        <v>1.6333464725630378E-5</v>
      </c>
      <c r="N123" s="3">
        <f>pwm!$I$6-M123</f>
        <v>4.4998686077029578E-6</v>
      </c>
      <c r="O123" s="4">
        <f t="shared" si="15"/>
        <v>3.2663232618401126E-7</v>
      </c>
    </row>
    <row r="124" spans="1:15" x14ac:dyDescent="0.2">
      <c r="A124" s="6">
        <f t="shared" ref="A124:B124" si="33">A123+1</f>
        <v>119</v>
      </c>
      <c r="B124" s="6">
        <f t="shared" si="33"/>
        <v>119</v>
      </c>
      <c r="C124" s="7">
        <f>SIN(RADIANS(pwm!$L$16*B124))</f>
        <v>0.8043756352700846</v>
      </c>
      <c r="D124" s="4">
        <f>pwm!$L$7*A124</f>
        <v>2.4791666666666668E-3</v>
      </c>
      <c r="E124" s="4">
        <f>pwm!$L$7*C124</f>
        <v>1.675782573479343E-5</v>
      </c>
      <c r="F124" s="4">
        <f>pwm!$L$7-E124</f>
        <v>4.0755075985399056E-6</v>
      </c>
      <c r="G124" s="8">
        <f t="shared" si="13"/>
        <v>0.8043756352700846</v>
      </c>
      <c r="H124" s="4">
        <f t="shared" si="14"/>
        <v>2.0833333333333336E-5</v>
      </c>
      <c r="I124" s="9"/>
      <c r="J124" s="1">
        <f>IF((ROUND(E124/pwm!$D$2,0)+K124)&lt;J123,J123,(ROUND(E124/pwm!$D$2,0)+K124))</f>
        <v>393.95624364729917</v>
      </c>
      <c r="K124" s="83">
        <f t="shared" si="9"/>
        <v>-8.0437563527008464</v>
      </c>
      <c r="L124" s="4">
        <f>pwm!$I$6*A124</f>
        <v>2.4791666666666668E-3</v>
      </c>
      <c r="M124" s="4">
        <f>pwm!$D$2*J124</f>
        <v>1.6414843485304134E-5</v>
      </c>
      <c r="N124" s="3">
        <f>pwm!$I$6-M124</f>
        <v>4.418489848029202E-6</v>
      </c>
      <c r="O124" s="4">
        <f t="shared" si="15"/>
        <v>3.4298224948929644E-7</v>
      </c>
    </row>
    <row r="125" spans="1:15" x14ac:dyDescent="0.2">
      <c r="A125" s="6">
        <f t="shared" ref="A125:B125" si="34">A124+1</f>
        <v>120</v>
      </c>
      <c r="B125" s="6">
        <f t="shared" si="34"/>
        <v>120</v>
      </c>
      <c r="C125" s="7">
        <f>SIN(RADIANS(pwm!$L$16*B125))</f>
        <v>0.80901699437494745</v>
      </c>
      <c r="D125" s="4">
        <f>pwm!$L$7*A125</f>
        <v>2.5000000000000005E-3</v>
      </c>
      <c r="E125" s="4">
        <f>pwm!$L$7*C125</f>
        <v>1.6854520716144741E-5</v>
      </c>
      <c r="F125" s="4">
        <f>pwm!$L$7-E125</f>
        <v>3.9788126171885947E-6</v>
      </c>
      <c r="G125" s="8">
        <f t="shared" si="13"/>
        <v>0.80901699437494745</v>
      </c>
      <c r="H125" s="4">
        <f t="shared" si="14"/>
        <v>2.0833333333333336E-5</v>
      </c>
      <c r="I125" s="9"/>
      <c r="J125" s="1">
        <f>IF((ROUND(E125/pwm!$D$2,0)+K125)&lt;J124,J124,(ROUND(E125/pwm!$D$2,0)+K125))</f>
        <v>396.90983005625054</v>
      </c>
      <c r="K125" s="83">
        <f t="shared" si="9"/>
        <v>-8.0901699437494745</v>
      </c>
      <c r="L125" s="4">
        <f>pwm!$I$6*A125</f>
        <v>2.5000000000000005E-3</v>
      </c>
      <c r="M125" s="4">
        <f>pwm!$D$2*J125</f>
        <v>1.6537909585677107E-5</v>
      </c>
      <c r="N125" s="3">
        <f>pwm!$I$6-M125</f>
        <v>4.2954237476562289E-6</v>
      </c>
      <c r="O125" s="4">
        <f t="shared" si="15"/>
        <v>3.1661113046763418E-7</v>
      </c>
    </row>
    <row r="126" spans="1:15" x14ac:dyDescent="0.2">
      <c r="A126" s="6">
        <f t="shared" ref="A126:B126" si="35">A125+1</f>
        <v>121</v>
      </c>
      <c r="B126" s="6">
        <f t="shared" si="35"/>
        <v>121</v>
      </c>
      <c r="C126" s="7">
        <f>SIN(RADIANS(pwm!$L$16*B126))</f>
        <v>0.81360844950078715</v>
      </c>
      <c r="D126" s="4">
        <f>pwm!$L$7*A126</f>
        <v>2.5208333333333337E-3</v>
      </c>
      <c r="E126" s="4">
        <f>pwm!$L$7*C126</f>
        <v>1.6950176031266402E-5</v>
      </c>
      <c r="F126" s="4">
        <f>pwm!$L$7-E126</f>
        <v>3.8831573020669341E-6</v>
      </c>
      <c r="G126" s="8">
        <f t="shared" si="13"/>
        <v>0.81360844950078715</v>
      </c>
      <c r="H126" s="4">
        <f t="shared" si="14"/>
        <v>2.0833333333333336E-5</v>
      </c>
      <c r="I126" s="9"/>
      <c r="J126" s="1">
        <f>IF((ROUND(E126/pwm!$D$2,0)+K126)&lt;J125,J125,(ROUND(E126/pwm!$D$2,0)+K126))</f>
        <v>398.86391550499212</v>
      </c>
      <c r="K126" s="83">
        <f t="shared" si="9"/>
        <v>-8.1360844950078715</v>
      </c>
      <c r="L126" s="4">
        <f>pwm!$I$6*A126</f>
        <v>2.5208333333333337E-3</v>
      </c>
      <c r="M126" s="4">
        <f>pwm!$D$2*J126</f>
        <v>1.6619329812708006E-5</v>
      </c>
      <c r="N126" s="3">
        <f>pwm!$I$6-M126</f>
        <v>4.2140035206253304E-6</v>
      </c>
      <c r="O126" s="4">
        <f t="shared" si="15"/>
        <v>3.3084621855839633E-7</v>
      </c>
    </row>
    <row r="127" spans="1:15" x14ac:dyDescent="0.2">
      <c r="A127" s="6">
        <f t="shared" ref="A127:B127" si="36">A126+1</f>
        <v>122</v>
      </c>
      <c r="B127" s="6">
        <f t="shared" si="36"/>
        <v>122</v>
      </c>
      <c r="C127" s="7">
        <f>SIN(RADIANS(pwm!$L$16*B127))</f>
        <v>0.81814971742502351</v>
      </c>
      <c r="D127" s="4">
        <f>pwm!$L$7*A127</f>
        <v>2.5416666666666669E-3</v>
      </c>
      <c r="E127" s="4">
        <f>pwm!$L$7*C127</f>
        <v>1.7044785779687992E-5</v>
      </c>
      <c r="F127" s="4">
        <f>pwm!$L$7-E127</f>
        <v>3.7885475536453436E-6</v>
      </c>
      <c r="G127" s="8">
        <f t="shared" si="13"/>
        <v>0.81814971742502351</v>
      </c>
      <c r="H127" s="4">
        <f t="shared" si="14"/>
        <v>2.0833333333333336E-5</v>
      </c>
      <c r="I127" s="9"/>
      <c r="J127" s="1">
        <f>IF((ROUND(E127/pwm!$D$2,0)+K127)&lt;J126,J126,(ROUND(E127/pwm!$D$2,0)+K127))</f>
        <v>400.81850282574976</v>
      </c>
      <c r="K127" s="83">
        <f t="shared" si="9"/>
        <v>-8.1814971742502358</v>
      </c>
      <c r="L127" s="4">
        <f>pwm!$I$6*A127</f>
        <v>2.5416666666666669E-3</v>
      </c>
      <c r="M127" s="4">
        <f>pwm!$D$2*J127</f>
        <v>1.6700770951072909E-5</v>
      </c>
      <c r="N127" s="3">
        <f>pwm!$I$6-M127</f>
        <v>4.1325623822604272E-6</v>
      </c>
      <c r="O127" s="4">
        <f t="shared" si="15"/>
        <v>3.4401482861508357E-7</v>
      </c>
    </row>
    <row r="128" spans="1:15" x14ac:dyDescent="0.2">
      <c r="A128" s="6">
        <f t="shared" ref="A128:B128" si="37">A127+1</f>
        <v>123</v>
      </c>
      <c r="B128" s="6">
        <f t="shared" si="37"/>
        <v>123</v>
      </c>
      <c r="C128" s="7">
        <f>SIN(RADIANS(pwm!$L$16*B128))</f>
        <v>0.82264051802085991</v>
      </c>
      <c r="D128" s="4">
        <f>pwm!$L$7*A128</f>
        <v>2.5625000000000005E-3</v>
      </c>
      <c r="E128" s="4">
        <f>pwm!$L$7*C128</f>
        <v>1.7138344125434584E-5</v>
      </c>
      <c r="F128" s="4">
        <f>pwm!$L$7-E128</f>
        <v>3.6949892078987525E-6</v>
      </c>
      <c r="G128" s="8">
        <f t="shared" si="13"/>
        <v>0.82264051802085991</v>
      </c>
      <c r="H128" s="4">
        <f t="shared" si="14"/>
        <v>2.0833333333333336E-5</v>
      </c>
      <c r="I128" s="9"/>
      <c r="J128" s="1">
        <f>IF((ROUND(E128/pwm!$D$2,0)+K128)&lt;J127,J127,(ROUND(E128/pwm!$D$2,0)+K128))</f>
        <v>402.77359481979141</v>
      </c>
      <c r="K128" s="83">
        <f t="shared" si="9"/>
        <v>-8.2264051802085998</v>
      </c>
      <c r="L128" s="4">
        <f>pwm!$I$6*A128</f>
        <v>2.5625000000000005E-3</v>
      </c>
      <c r="M128" s="4">
        <f>pwm!$D$2*J128</f>
        <v>1.678223311749131E-5</v>
      </c>
      <c r="N128" s="3">
        <f>pwm!$I$6-M128</f>
        <v>4.0511002158420258E-6</v>
      </c>
      <c r="O128" s="4">
        <f t="shared" si="15"/>
        <v>3.5611100794327334E-7</v>
      </c>
    </row>
    <row r="129" spans="1:15" x14ac:dyDescent="0.2">
      <c r="A129" s="6">
        <f t="shared" ref="A129:B129" si="38">A128+1</f>
        <v>124</v>
      </c>
      <c r="B129" s="6">
        <f t="shared" si="38"/>
        <v>124</v>
      </c>
      <c r="C129" s="7">
        <f>SIN(RADIANS(pwm!$L$16*B129))</f>
        <v>0.82708057427456194</v>
      </c>
      <c r="D129" s="4">
        <f>pwm!$L$7*A129</f>
        <v>2.5833333333333337E-3</v>
      </c>
      <c r="E129" s="4">
        <f>pwm!$L$7*C129</f>
        <v>1.7230845297386709E-5</v>
      </c>
      <c r="F129" s="4">
        <f>pwm!$L$7-E129</f>
        <v>3.6024880359466268E-6</v>
      </c>
      <c r="G129" s="8">
        <f t="shared" si="13"/>
        <v>0.82708057427456194</v>
      </c>
      <c r="H129" s="4">
        <f t="shared" si="14"/>
        <v>2.0833333333333336E-5</v>
      </c>
      <c r="I129" s="9"/>
      <c r="J129" s="1">
        <f>IF((ROUND(E129/pwm!$D$2,0)+K129)&lt;J128,J128,(ROUND(E129/pwm!$D$2,0)+K129))</f>
        <v>405.72919425725439</v>
      </c>
      <c r="K129" s="83">
        <f t="shared" si="9"/>
        <v>-8.270805742745619</v>
      </c>
      <c r="L129" s="4">
        <f>pwm!$I$6*A129</f>
        <v>2.5833333333333337E-3</v>
      </c>
      <c r="M129" s="4">
        <f>pwm!$D$2*J129</f>
        <v>1.6905383094052268E-5</v>
      </c>
      <c r="N129" s="3">
        <f>pwm!$I$6-M129</f>
        <v>3.9279502392810683E-6</v>
      </c>
      <c r="O129" s="4">
        <f t="shared" si="15"/>
        <v>3.2546220333444154E-7</v>
      </c>
    </row>
    <row r="130" spans="1:15" x14ac:dyDescent="0.2">
      <c r="A130" s="6">
        <f t="shared" ref="A130:B130" si="39">A129+1</f>
        <v>125</v>
      </c>
      <c r="B130" s="6">
        <f t="shared" si="39"/>
        <v>125</v>
      </c>
      <c r="C130" s="7">
        <f>SIN(RADIANS(pwm!$L$16*B130))</f>
        <v>0.83146961230254524</v>
      </c>
      <c r="D130" s="4">
        <f>pwm!$L$7*A130</f>
        <v>2.604166666666667E-3</v>
      </c>
      <c r="E130" s="4">
        <f>pwm!$L$7*C130</f>
        <v>1.732228358963636E-5</v>
      </c>
      <c r="F130" s="4">
        <f>pwm!$L$7-E130</f>
        <v>3.5110497436969756E-6</v>
      </c>
      <c r="G130" s="8">
        <f t="shared" si="13"/>
        <v>0.83146961230254524</v>
      </c>
      <c r="H130" s="4">
        <f t="shared" si="14"/>
        <v>2.0833333333333336E-5</v>
      </c>
      <c r="I130" s="9"/>
      <c r="J130" s="1">
        <f>IF((ROUND(E130/pwm!$D$2,0)+K130)&lt;J129,J129,(ROUND(E130/pwm!$D$2,0)+K130))</f>
        <v>407.68530387697456</v>
      </c>
      <c r="K130" s="83">
        <f t="shared" si="9"/>
        <v>-8.3146961230254526</v>
      </c>
      <c r="L130" s="4">
        <f>pwm!$I$6*A130</f>
        <v>2.604166666666667E-3</v>
      </c>
      <c r="M130" s="4">
        <f>pwm!$D$2*J130</f>
        <v>1.6986887661540609E-5</v>
      </c>
      <c r="N130" s="3">
        <f>pwm!$I$6-M130</f>
        <v>3.8464456717927274E-6</v>
      </c>
      <c r="O130" s="4">
        <f t="shared" si="15"/>
        <v>3.3539592809575183E-7</v>
      </c>
    </row>
    <row r="131" spans="1:15" x14ac:dyDescent="0.2">
      <c r="A131" s="6">
        <f t="shared" ref="A131:B131" si="40">A130+1</f>
        <v>126</v>
      </c>
      <c r="B131" s="6">
        <f t="shared" si="40"/>
        <v>126</v>
      </c>
      <c r="C131" s="7">
        <f>SIN(RADIANS(pwm!$L$16*B131))</f>
        <v>0.83580736136827039</v>
      </c>
      <c r="D131" s="4">
        <f>pwm!$L$7*A131</f>
        <v>2.6250000000000002E-3</v>
      </c>
      <c r="E131" s="4">
        <f>pwm!$L$7*C131</f>
        <v>1.7412653361838968E-5</v>
      </c>
      <c r="F131" s="4">
        <f>pwm!$L$7-E131</f>
        <v>3.4206799714943678E-6</v>
      </c>
      <c r="G131" s="8">
        <f t="shared" si="13"/>
        <v>0.83580736136827039</v>
      </c>
      <c r="H131" s="4">
        <f t="shared" si="14"/>
        <v>2.0833333333333336E-5</v>
      </c>
      <c r="I131" s="9"/>
      <c r="J131" s="1">
        <f>IF((ROUND(E131/pwm!$D$2,0)+K131)&lt;J130,J130,(ROUND(E131/pwm!$D$2,0)+K131))</f>
        <v>409.64192638631732</v>
      </c>
      <c r="K131" s="83">
        <f t="shared" si="9"/>
        <v>-8.3580736136827039</v>
      </c>
      <c r="L131" s="4">
        <f>pwm!$I$6*A131</f>
        <v>2.6250000000000002E-3</v>
      </c>
      <c r="M131" s="4">
        <f>pwm!$D$2*J131</f>
        <v>1.7068413599429889E-5</v>
      </c>
      <c r="N131" s="3">
        <f>pwm!$I$6-M131</f>
        <v>3.7649197339034475E-6</v>
      </c>
      <c r="O131" s="4">
        <f t="shared" si="15"/>
        <v>3.442397624090797E-7</v>
      </c>
    </row>
    <row r="132" spans="1:15" x14ac:dyDescent="0.2">
      <c r="A132" s="6">
        <f t="shared" ref="A132:B132" si="41">A131+1</f>
        <v>127</v>
      </c>
      <c r="B132" s="6">
        <f t="shared" si="41"/>
        <v>127</v>
      </c>
      <c r="C132" s="7">
        <f>SIN(RADIANS(pwm!$L$16*B132))</f>
        <v>0.84009355389894191</v>
      </c>
      <c r="D132" s="4">
        <f>pwm!$L$7*A132</f>
        <v>2.6458333333333338E-3</v>
      </c>
      <c r="E132" s="4">
        <f>pwm!$L$7*C132</f>
        <v>1.7501949039561294E-5</v>
      </c>
      <c r="F132" s="4">
        <f>pwm!$L$7-E132</f>
        <v>3.3313842937720422E-6</v>
      </c>
      <c r="G132" s="8">
        <f t="shared" si="13"/>
        <v>0.84009355389894202</v>
      </c>
      <c r="H132" s="4">
        <f t="shared" si="14"/>
        <v>2.0833333333333336E-5</v>
      </c>
      <c r="I132" s="9"/>
      <c r="J132" s="1">
        <f>IF((ROUND(E132/pwm!$D$2,0)+K132)&lt;J131,J131,(ROUND(E132/pwm!$D$2,0)+K132))</f>
        <v>411.59906446101058</v>
      </c>
      <c r="K132" s="83">
        <f t="shared" si="9"/>
        <v>-8.4009355389894189</v>
      </c>
      <c r="L132" s="4">
        <f>pwm!$I$6*A132</f>
        <v>2.6458333333333338E-3</v>
      </c>
      <c r="M132" s="4">
        <f>pwm!$D$2*J132</f>
        <v>1.7149961019208776E-5</v>
      </c>
      <c r="N132" s="3">
        <f>pwm!$I$6-M132</f>
        <v>3.6833723141245599E-6</v>
      </c>
      <c r="O132" s="4">
        <f t="shared" si="15"/>
        <v>3.5198802035251768E-7</v>
      </c>
    </row>
    <row r="133" spans="1:15" x14ac:dyDescent="0.2">
      <c r="A133" s="6">
        <f t="shared" ref="A133:B133" si="42">A132+1</f>
        <v>128</v>
      </c>
      <c r="B133" s="6">
        <f t="shared" si="42"/>
        <v>128</v>
      </c>
      <c r="C133" s="7">
        <f>SIN(RADIANS(pwm!$L$16*B133))</f>
        <v>0.84432792550201508</v>
      </c>
      <c r="D133" s="4">
        <f>pwm!$L$7*A133</f>
        <v>2.666666666666667E-3</v>
      </c>
      <c r="E133" s="4">
        <f>pwm!$L$7*C133</f>
        <v>1.7590165114625317E-5</v>
      </c>
      <c r="F133" s="4">
        <f>pwm!$L$7-E133</f>
        <v>3.243168218708019E-6</v>
      </c>
      <c r="G133" s="8">
        <f t="shared" si="13"/>
        <v>0.84432792550201508</v>
      </c>
      <c r="H133" s="4">
        <f t="shared" si="14"/>
        <v>2.0833333333333336E-5</v>
      </c>
      <c r="I133" s="9"/>
      <c r="J133" s="1">
        <f>IF((ROUND(E133/pwm!$D$2,0)+K133)&lt;J132,J132,(ROUND(E133/pwm!$D$2,0)+K133))</f>
        <v>413.55672074497983</v>
      </c>
      <c r="K133" s="83">
        <f t="shared" si="9"/>
        <v>-8.4432792550201512</v>
      </c>
      <c r="L133" s="4">
        <f>pwm!$I$6*A133</f>
        <v>2.666666666666667E-3</v>
      </c>
      <c r="M133" s="4">
        <f>pwm!$D$2*J133</f>
        <v>1.7231530031040828E-5</v>
      </c>
      <c r="N133" s="3">
        <f>pwm!$I$6-M133</f>
        <v>3.6018033022925079E-6</v>
      </c>
      <c r="O133" s="4">
        <f t="shared" si="15"/>
        <v>3.5863508358448888E-7</v>
      </c>
    </row>
    <row r="134" spans="1:15" x14ac:dyDescent="0.2">
      <c r="A134" s="6">
        <f t="shared" ref="A134:B134" si="43">A133+1</f>
        <v>129</v>
      </c>
      <c r="B134" s="6">
        <f t="shared" si="43"/>
        <v>129</v>
      </c>
      <c r="C134" s="7">
        <f>SIN(RADIANS(pwm!$L$16*B134))</f>
        <v>0.84851021498150381</v>
      </c>
      <c r="D134" s="4">
        <f>pwm!$L$7*A134</f>
        <v>2.6875000000000002E-3</v>
      </c>
      <c r="E134" s="4">
        <f>pwm!$L$7*C134</f>
        <v>1.7677296145447998E-5</v>
      </c>
      <c r="F134" s="4">
        <f>pwm!$L$7-E134</f>
        <v>3.1560371878853377E-6</v>
      </c>
      <c r="G134" s="8">
        <f t="shared" si="13"/>
        <v>0.84851021498150381</v>
      </c>
      <c r="H134" s="4">
        <f t="shared" si="14"/>
        <v>2.0833333333333336E-5</v>
      </c>
      <c r="I134" s="9"/>
      <c r="J134" s="1">
        <f>IF((ROUND(E134/pwm!$D$2,0)+K134)&lt;J133,J133,(ROUND(E134/pwm!$D$2,0)+K134))</f>
        <v>415.51489785018498</v>
      </c>
      <c r="K134" s="83">
        <f t="shared" si="9"/>
        <v>-8.4851021498150381</v>
      </c>
      <c r="L134" s="4">
        <f>pwm!$I$6*A134</f>
        <v>2.6875000000000002E-3</v>
      </c>
      <c r="M134" s="4">
        <f>pwm!$D$2*J134</f>
        <v>1.731312074375771E-5</v>
      </c>
      <c r="N134" s="3">
        <f>pwm!$I$6-M134</f>
        <v>3.5202125895756262E-6</v>
      </c>
      <c r="O134" s="4">
        <f t="shared" si="15"/>
        <v>3.6417540169028851E-7</v>
      </c>
    </row>
    <row r="135" spans="1:15" x14ac:dyDescent="0.2">
      <c r="A135" s="6">
        <f t="shared" ref="A135:B135" si="44">A134+1</f>
        <v>130</v>
      </c>
      <c r="B135" s="6">
        <f t="shared" si="44"/>
        <v>130</v>
      </c>
      <c r="C135" s="7">
        <f>SIN(RADIANS(pwm!$L$16*B135))</f>
        <v>0.85264016435409229</v>
      </c>
      <c r="D135" s="4">
        <f>pwm!$L$7*A135</f>
        <v>2.7083333333333339E-3</v>
      </c>
      <c r="E135" s="4">
        <f>pwm!$L$7*C135</f>
        <v>1.7763336757376924E-5</v>
      </c>
      <c r="F135" s="4">
        <f>pwm!$L$7-E135</f>
        <v>3.0699965759564122E-6</v>
      </c>
      <c r="G135" s="8">
        <f t="shared" si="13"/>
        <v>0.85264016435409218</v>
      </c>
      <c r="H135" s="4">
        <f t="shared" si="14"/>
        <v>2.0833333333333336E-5</v>
      </c>
      <c r="I135" s="9"/>
      <c r="J135" s="1">
        <f>IF((ROUND(E135/pwm!$D$2,0)+K135)&lt;J134,J134,(ROUND(E135/pwm!$D$2,0)+K135))</f>
        <v>417.47359835645909</v>
      </c>
      <c r="K135" s="83">
        <f t="shared" ref="K135:K198" si="45">$K$3*C135</f>
        <v>-8.5264016435409236</v>
      </c>
      <c r="L135" s="4">
        <f>pwm!$I$6*A135</f>
        <v>2.7083333333333339E-3</v>
      </c>
      <c r="M135" s="4">
        <f>pwm!$D$2*J135</f>
        <v>1.7394733264852462E-5</v>
      </c>
      <c r="N135" s="3">
        <f>pwm!$I$6-M135</f>
        <v>3.4386000684808735E-6</v>
      </c>
      <c r="O135" s="4">
        <f t="shared" si="15"/>
        <v>3.6860349252446133E-7</v>
      </c>
    </row>
    <row r="136" spans="1:15" x14ac:dyDescent="0.2">
      <c r="A136" s="6">
        <f t="shared" ref="A136:B136" si="46">A135+1</f>
        <v>131</v>
      </c>
      <c r="B136" s="6">
        <f t="shared" si="46"/>
        <v>131</v>
      </c>
      <c r="C136" s="7">
        <f>SIN(RADIANS(pwm!$L$16*B136))</f>
        <v>0.85671751886504977</v>
      </c>
      <c r="D136" s="4">
        <f>pwm!$L$7*A136</f>
        <v>2.7291666666666671E-3</v>
      </c>
      <c r="E136" s="4">
        <f>pwm!$L$7*C136</f>
        <v>1.7848281643021872E-5</v>
      </c>
      <c r="F136" s="4">
        <f>pwm!$L$7-E136</f>
        <v>2.9850516903114645E-6</v>
      </c>
      <c r="G136" s="8">
        <f t="shared" si="13"/>
        <v>0.85671751886504977</v>
      </c>
      <c r="H136" s="4">
        <f t="shared" si="14"/>
        <v>2.0833333333333336E-5</v>
      </c>
      <c r="I136" s="9"/>
      <c r="J136" s="1">
        <f>IF((ROUND(E136/pwm!$D$2,0)+K136)&lt;J135,J135,(ROUND(E136/pwm!$D$2,0)+K136))</f>
        <v>419.43282481134952</v>
      </c>
      <c r="K136" s="83">
        <f t="shared" si="45"/>
        <v>-8.5671751886504985</v>
      </c>
      <c r="L136" s="4">
        <f>pwm!$I$6*A136</f>
        <v>2.7291666666666671E-3</v>
      </c>
      <c r="M136" s="4">
        <f>pwm!$D$2*J136</f>
        <v>1.7476367700472897E-5</v>
      </c>
      <c r="N136" s="3">
        <f>pwm!$I$6-M136</f>
        <v>3.356965632860439E-6</v>
      </c>
      <c r="O136" s="4">
        <f t="shared" si="15"/>
        <v>3.719139425489745E-7</v>
      </c>
    </row>
    <row r="137" spans="1:15" x14ac:dyDescent="0.2">
      <c r="A137" s="6">
        <f t="shared" ref="A137:B137" si="47">A136+1</f>
        <v>132</v>
      </c>
      <c r="B137" s="6">
        <f t="shared" si="47"/>
        <v>132</v>
      </c>
      <c r="C137" s="7">
        <f>SIN(RADIANS(pwm!$L$16*B137))</f>
        <v>0.86074202700394364</v>
      </c>
      <c r="D137" s="4">
        <f>pwm!$L$7*A137</f>
        <v>2.7500000000000003E-3</v>
      </c>
      <c r="E137" s="4">
        <f>pwm!$L$7*C137</f>
        <v>1.7932125562582162E-5</v>
      </c>
      <c r="F137" s="4">
        <f>pwm!$L$7-E137</f>
        <v>2.9012077707511737E-6</v>
      </c>
      <c r="G137" s="8">
        <f t="shared" si="13"/>
        <v>0.86074202700394364</v>
      </c>
      <c r="H137" s="4">
        <f t="shared" si="14"/>
        <v>2.0833333333333336E-5</v>
      </c>
      <c r="I137" s="9"/>
      <c r="J137" s="1">
        <f>IF((ROUND(E137/pwm!$D$2,0)+K137)&lt;J136,J136,(ROUND(E137/pwm!$D$2,0)+K137))</f>
        <v>421.39257972996057</v>
      </c>
      <c r="K137" s="83">
        <f t="shared" si="45"/>
        <v>-8.6074202700394373</v>
      </c>
      <c r="L137" s="4">
        <f>pwm!$I$6*A137</f>
        <v>2.7500000000000003E-3</v>
      </c>
      <c r="M137" s="4">
        <f>pwm!$D$2*J137</f>
        <v>1.7558024155415024E-5</v>
      </c>
      <c r="N137" s="3">
        <f>pwm!$I$6-M137</f>
        <v>3.275309177918312E-6</v>
      </c>
      <c r="O137" s="4">
        <f t="shared" si="15"/>
        <v>3.741014071671383E-7</v>
      </c>
    </row>
    <row r="138" spans="1:15" x14ac:dyDescent="0.2">
      <c r="A138" s="6">
        <f t="shared" ref="A138:B138" si="48">A137+1</f>
        <v>133</v>
      </c>
      <c r="B138" s="6">
        <f t="shared" si="48"/>
        <v>133</v>
      </c>
      <c r="C138" s="7">
        <f>SIN(RADIANS(pwm!$L$16*B138))</f>
        <v>0.86471344052015509</v>
      </c>
      <c r="D138" s="4">
        <f>pwm!$L$7*A138</f>
        <v>2.7708333333333335E-3</v>
      </c>
      <c r="E138" s="4">
        <f>pwm!$L$7*C138</f>
        <v>1.8014863344169901E-5</v>
      </c>
      <c r="F138" s="4">
        <f>pwm!$L$7-E138</f>
        <v>2.8184699891634347E-6</v>
      </c>
      <c r="G138" s="8">
        <f t="shared" si="13"/>
        <v>0.8647134405201552</v>
      </c>
      <c r="H138" s="4">
        <f t="shared" si="14"/>
        <v>2.0833333333333336E-5</v>
      </c>
      <c r="I138" s="9"/>
      <c r="J138" s="1">
        <f>IF((ROUND(E138/pwm!$D$2,0)+K138)&lt;J137,J137,(ROUND(E138/pwm!$D$2,0)+K138))</f>
        <v>423.35286559479846</v>
      </c>
      <c r="K138" s="83">
        <f t="shared" si="45"/>
        <v>-8.6471344052015517</v>
      </c>
      <c r="L138" s="4">
        <f>pwm!$I$6*A138</f>
        <v>2.7708333333333335E-3</v>
      </c>
      <c r="M138" s="4">
        <f>pwm!$D$2*J138</f>
        <v>1.7639702733116603E-5</v>
      </c>
      <c r="N138" s="3">
        <f>pwm!$I$6-M138</f>
        <v>3.1936306002167331E-6</v>
      </c>
      <c r="O138" s="4">
        <f t="shared" si="15"/>
        <v>3.7516061105329846E-7</v>
      </c>
    </row>
    <row r="139" spans="1:15" x14ac:dyDescent="0.2">
      <c r="A139" s="6">
        <f t="shared" ref="A139:B139" si="49">A138+1</f>
        <v>134</v>
      </c>
      <c r="B139" s="6">
        <f t="shared" si="49"/>
        <v>134</v>
      </c>
      <c r="C139" s="7">
        <f>SIN(RADIANS(pwm!$L$16*B139))</f>
        <v>0.86863151443819131</v>
      </c>
      <c r="D139" s="4">
        <f>pwm!$L$7*A139</f>
        <v>2.7916666666666671E-3</v>
      </c>
      <c r="E139" s="4">
        <f>pwm!$L$7*C139</f>
        <v>1.8096489884128987E-5</v>
      </c>
      <c r="F139" s="4">
        <f>pwm!$L$7-E139</f>
        <v>2.7368434492043486E-6</v>
      </c>
      <c r="G139" s="8">
        <f t="shared" si="13"/>
        <v>0.86863151443819131</v>
      </c>
      <c r="H139" s="4">
        <f t="shared" si="14"/>
        <v>2.0833333333333336E-5</v>
      </c>
      <c r="I139" s="9"/>
      <c r="J139" s="1">
        <f>IF((ROUND(E139/pwm!$D$2,0)+K139)&lt;J138,J138,(ROUND(E139/pwm!$D$2,0)+K139))</f>
        <v>425.31368485561808</v>
      </c>
      <c r="K139" s="83">
        <f t="shared" si="45"/>
        <v>-8.6863151443819131</v>
      </c>
      <c r="L139" s="4">
        <f>pwm!$I$6*A139</f>
        <v>2.7916666666666671E-3</v>
      </c>
      <c r="M139" s="4">
        <f>pwm!$D$2*J139</f>
        <v>1.7721403535650755E-5</v>
      </c>
      <c r="N139" s="3">
        <f>pwm!$I$6-M139</f>
        <v>3.1119297976825809E-6</v>
      </c>
      <c r="O139" s="4">
        <f t="shared" si="15"/>
        <v>3.7508634847823231E-7</v>
      </c>
    </row>
    <row r="140" spans="1:15" x14ac:dyDescent="0.2">
      <c r="A140" s="6">
        <f t="shared" ref="A140:B140" si="50">A139+1</f>
        <v>135</v>
      </c>
      <c r="B140" s="6">
        <f t="shared" si="50"/>
        <v>135</v>
      </c>
      <c r="C140" s="7">
        <f>SIN(RADIANS(pwm!$L$16*B140))</f>
        <v>0.87249600707279718</v>
      </c>
      <c r="D140" s="4">
        <f>pwm!$L$7*A140</f>
        <v>2.8125000000000003E-3</v>
      </c>
      <c r="E140" s="4">
        <f>pwm!$L$7*C140</f>
        <v>1.8177000147349942E-5</v>
      </c>
      <c r="F140" s="4">
        <f>pwm!$L$7-E140</f>
        <v>2.6563331859833941E-6</v>
      </c>
      <c r="G140" s="8">
        <f t="shared" si="13"/>
        <v>0.87249600707279706</v>
      </c>
      <c r="H140" s="4">
        <f t="shared" si="14"/>
        <v>2.0833333333333336E-5</v>
      </c>
      <c r="I140" s="9"/>
      <c r="J140" s="1">
        <f>IF((ROUND(E140/pwm!$D$2,0)+K140)&lt;J139,J139,(ROUND(E140/pwm!$D$2,0)+K140))</f>
        <v>427.27503992927205</v>
      </c>
      <c r="K140" s="83">
        <f t="shared" si="45"/>
        <v>-8.7249600707279722</v>
      </c>
      <c r="L140" s="4">
        <f>pwm!$I$6*A140</f>
        <v>2.8125000000000003E-3</v>
      </c>
      <c r="M140" s="4">
        <f>pwm!$D$2*J140</f>
        <v>1.7803126663719669E-5</v>
      </c>
      <c r="N140" s="3">
        <f>pwm!$I$6-M140</f>
        <v>3.0302066696136666E-6</v>
      </c>
      <c r="O140" s="4">
        <f t="shared" si="15"/>
        <v>3.7387348363027254E-7</v>
      </c>
    </row>
    <row r="141" spans="1:15" x14ac:dyDescent="0.2">
      <c r="A141" s="6">
        <f t="shared" ref="A141:B141" si="51">A140+1</f>
        <v>136</v>
      </c>
      <c r="B141" s="6">
        <f t="shared" si="51"/>
        <v>136</v>
      </c>
      <c r="C141" s="7">
        <f>SIN(RADIANS(pwm!$L$16*B141))</f>
        <v>0.87630668004386369</v>
      </c>
      <c r="D141" s="4">
        <f>pwm!$L$7*A141</f>
        <v>2.8333333333333335E-3</v>
      </c>
      <c r="E141" s="4">
        <f>pwm!$L$7*C141</f>
        <v>1.8256389167580495E-5</v>
      </c>
      <c r="F141" s="4">
        <f>pwm!$L$7-E141</f>
        <v>2.576944165752841E-6</v>
      </c>
      <c r="G141" s="8">
        <f t="shared" si="13"/>
        <v>0.87630668004386369</v>
      </c>
      <c r="H141" s="4">
        <f t="shared" si="14"/>
        <v>2.0833333333333336E-5</v>
      </c>
      <c r="I141" s="9"/>
      <c r="J141" s="1">
        <f>IF((ROUND(E141/pwm!$D$2,0)+K141)&lt;J140,J140,(ROUND(E141/pwm!$D$2,0)+K141))</f>
        <v>429.23693319956135</v>
      </c>
      <c r="K141" s="83">
        <f t="shared" si="45"/>
        <v>-8.7630668004386365</v>
      </c>
      <c r="L141" s="4">
        <f>pwm!$I$6*A141</f>
        <v>2.8333333333333335E-3</v>
      </c>
      <c r="M141" s="4">
        <f>pwm!$D$2*J141</f>
        <v>1.7884872216648391E-5</v>
      </c>
      <c r="N141" s="3">
        <f>pwm!$I$6-M141</f>
        <v>2.9484611166849454E-6</v>
      </c>
      <c r="O141" s="4">
        <f t="shared" si="15"/>
        <v>3.7151695093210431E-7</v>
      </c>
    </row>
    <row r="142" spans="1:15" x14ac:dyDescent="0.2">
      <c r="A142" s="6">
        <f t="shared" ref="A142:B142" si="52">A141+1</f>
        <v>137</v>
      </c>
      <c r="B142" s="6">
        <f t="shared" si="52"/>
        <v>137</v>
      </c>
      <c r="C142" s="7">
        <f>SIN(RADIANS(pwm!$L$16*B142))</f>
        <v>0.88006329829113195</v>
      </c>
      <c r="D142" s="4">
        <f>pwm!$L$7*A142</f>
        <v>2.8541666666666672E-3</v>
      </c>
      <c r="E142" s="4">
        <f>pwm!$L$7*C142</f>
        <v>1.8334652047731917E-5</v>
      </c>
      <c r="F142" s="4">
        <f>pwm!$L$7-E142</f>
        <v>2.4986812856014189E-6</v>
      </c>
      <c r="G142" s="8">
        <f t="shared" si="13"/>
        <v>0.88006329829113195</v>
      </c>
      <c r="H142" s="4">
        <f t="shared" si="14"/>
        <v>2.0833333333333336E-5</v>
      </c>
      <c r="I142" s="9"/>
      <c r="J142" s="1">
        <f>IF((ROUND(E142/pwm!$D$2,0)+K142)&lt;J141,J141,(ROUND(E142/pwm!$D$2,0)+K142))</f>
        <v>431.19936701708866</v>
      </c>
      <c r="K142" s="83">
        <f t="shared" si="45"/>
        <v>-8.8006329829113188</v>
      </c>
      <c r="L142" s="4">
        <f>pwm!$I$6*A142</f>
        <v>2.8541666666666672E-3</v>
      </c>
      <c r="M142" s="4">
        <f>pwm!$D$2*J142</f>
        <v>1.7966640292378695E-5</v>
      </c>
      <c r="N142" s="3">
        <f>pwm!$I$6-M142</f>
        <v>2.866693040954641E-6</v>
      </c>
      <c r="O142" s="4">
        <f t="shared" si="15"/>
        <v>3.6801175535322215E-7</v>
      </c>
    </row>
    <row r="143" spans="1:15" x14ac:dyDescent="0.2">
      <c r="A143" s="6">
        <f t="shared" ref="A143:B143" si="53">A142+1</f>
        <v>138</v>
      </c>
      <c r="B143" s="6">
        <f t="shared" si="53"/>
        <v>138</v>
      </c>
      <c r="C143" s="7">
        <f>SIN(RADIANS(pwm!$L$16*B143))</f>
        <v>0.88376563008869347</v>
      </c>
      <c r="D143" s="4">
        <f>pwm!$L$7*A143</f>
        <v>2.8750000000000004E-3</v>
      </c>
      <c r="E143" s="4">
        <f>pwm!$L$7*C143</f>
        <v>1.8411783960181115E-5</v>
      </c>
      <c r="F143" s="4">
        <f>pwm!$L$7-E143</f>
        <v>2.421549373152221E-6</v>
      </c>
      <c r="G143" s="8">
        <f t="shared" si="13"/>
        <v>0.88376563008869335</v>
      </c>
      <c r="H143" s="4">
        <f t="shared" si="14"/>
        <v>2.0833333333333336E-5</v>
      </c>
      <c r="I143" s="9"/>
      <c r="J143" s="1">
        <f>IF((ROUND(E143/pwm!$D$2,0)+K143)&lt;J142,J142,(ROUND(E143/pwm!$D$2,0)+K143))</f>
        <v>433.16234369911308</v>
      </c>
      <c r="K143" s="83">
        <f t="shared" si="45"/>
        <v>-8.837656300886934</v>
      </c>
      <c r="L143" s="4">
        <f>pwm!$I$6*A143</f>
        <v>2.8750000000000004E-3</v>
      </c>
      <c r="M143" s="4">
        <f>pwm!$D$2*J143</f>
        <v>1.8048430987463045E-5</v>
      </c>
      <c r="N143" s="3">
        <f>pwm!$I$6-M143</f>
        <v>2.7849023458702914E-6</v>
      </c>
      <c r="O143" s="4">
        <f t="shared" si="15"/>
        <v>3.6335297271807034E-7</v>
      </c>
    </row>
    <row r="144" spans="1:15" x14ac:dyDescent="0.2">
      <c r="A144" s="6">
        <f t="shared" ref="A144:B144" si="54">A143+1</f>
        <v>139</v>
      </c>
      <c r="B144" s="6">
        <f t="shared" si="54"/>
        <v>139</v>
      </c>
      <c r="C144" s="7">
        <f>SIN(RADIANS(pwm!$L$16*B144))</f>
        <v>0.88741344705928338</v>
      </c>
      <c r="D144" s="4">
        <f>pwm!$L$7*A144</f>
        <v>2.8958333333333336E-3</v>
      </c>
      <c r="E144" s="4">
        <f>pwm!$L$7*C144</f>
        <v>1.8487780147068408E-5</v>
      </c>
      <c r="F144" s="4">
        <f>pwm!$L$7-E144</f>
        <v>2.3455531862649285E-6</v>
      </c>
      <c r="G144" s="8">
        <f t="shared" si="13"/>
        <v>0.88741344705928349</v>
      </c>
      <c r="H144" s="4">
        <f t="shared" si="14"/>
        <v>2.0833333333333336E-5</v>
      </c>
      <c r="I144" s="9"/>
      <c r="J144" s="1">
        <f>IF((ROUND(E144/pwm!$D$2,0)+K144)&lt;J143,J143,(ROUND(E144/pwm!$D$2,0)+K144))</f>
        <v>435.12586552940718</v>
      </c>
      <c r="K144" s="83">
        <f t="shared" si="45"/>
        <v>-8.8741344705928338</v>
      </c>
      <c r="L144" s="4">
        <f>pwm!$I$6*A144</f>
        <v>2.8958333333333336E-3</v>
      </c>
      <c r="M144" s="4">
        <f>pwm!$D$2*J144</f>
        <v>1.8130244397058632E-5</v>
      </c>
      <c r="N144" s="3">
        <f>pwm!$I$6-M144</f>
        <v>2.7030889362747039E-6</v>
      </c>
      <c r="O144" s="4">
        <f t="shared" si="15"/>
        <v>3.5753575000977545E-7</v>
      </c>
    </row>
    <row r="145" spans="1:15" x14ac:dyDescent="0.2">
      <c r="A145" s="6">
        <f t="shared" ref="A145:B145" si="55">A144+1</f>
        <v>140</v>
      </c>
      <c r="B145" s="6">
        <f t="shared" si="55"/>
        <v>140</v>
      </c>
      <c r="C145" s="7">
        <f>SIN(RADIANS(pwm!$L$16*B145))</f>
        <v>0.8910065241883679</v>
      </c>
      <c r="D145" s="4">
        <f>pwm!$L$7*A145</f>
        <v>2.9166666666666672E-3</v>
      </c>
      <c r="E145" s="4">
        <f>pwm!$L$7*C145</f>
        <v>1.8562635920590999E-5</v>
      </c>
      <c r="F145" s="4">
        <f>pwm!$L$7-E145</f>
        <v>2.2706974127423368E-6</v>
      </c>
      <c r="G145" s="8">
        <f t="shared" si="13"/>
        <v>0.8910065241883679</v>
      </c>
      <c r="H145" s="4">
        <f t="shared" si="14"/>
        <v>2.0833333333333336E-5</v>
      </c>
      <c r="I145" s="9"/>
      <c r="J145" s="1">
        <f>IF((ROUND(E145/pwm!$D$2,0)+K145)&lt;J144,J144,(ROUND(E145/pwm!$D$2,0)+K145))</f>
        <v>437.08993475811633</v>
      </c>
      <c r="K145" s="83">
        <f t="shared" si="45"/>
        <v>-8.9100652418836788</v>
      </c>
      <c r="L145" s="4">
        <f>pwm!$I$6*A145</f>
        <v>2.9166666666666672E-3</v>
      </c>
      <c r="M145" s="4">
        <f>pwm!$D$2*J145</f>
        <v>1.8212080614921515E-5</v>
      </c>
      <c r="N145" s="3">
        <f>pwm!$I$6-M145</f>
        <v>2.6212527184118211E-6</v>
      </c>
      <c r="O145" s="4">
        <f t="shared" si="15"/>
        <v>3.5055530566948431E-7</v>
      </c>
    </row>
    <row r="146" spans="1:15" x14ac:dyDescent="0.2">
      <c r="A146" s="6">
        <f t="shared" ref="A146:B146" si="56">A145+1</f>
        <v>141</v>
      </c>
      <c r="B146" s="6">
        <f t="shared" si="56"/>
        <v>141</v>
      </c>
      <c r="C146" s="7">
        <f>SIN(RADIANS(pwm!$L$16*B146))</f>
        <v>0.89454463983802512</v>
      </c>
      <c r="D146" s="4">
        <f>pwm!$L$7*A146</f>
        <v>2.9375000000000004E-3</v>
      </c>
      <c r="E146" s="4">
        <f>pwm!$L$7*C146</f>
        <v>1.8636346663292191E-5</v>
      </c>
      <c r="F146" s="4">
        <f>pwm!$L$7-E146</f>
        <v>2.1969866700411451E-6</v>
      </c>
      <c r="G146" s="8">
        <f t="shared" si="13"/>
        <v>0.89454463983802501</v>
      </c>
      <c r="H146" s="4">
        <f t="shared" si="14"/>
        <v>2.0833333333333336E-5</v>
      </c>
      <c r="I146" s="9"/>
      <c r="J146" s="1">
        <f>IF((ROUND(E146/pwm!$D$2,0)+K146)&lt;J145,J145,(ROUND(E146/pwm!$D$2,0)+K146))</f>
        <v>438.05455360161977</v>
      </c>
      <c r="K146" s="83">
        <f t="shared" si="45"/>
        <v>-8.9454463983802519</v>
      </c>
      <c r="L146" s="4">
        <f>pwm!$I$6*A146</f>
        <v>2.9375000000000004E-3</v>
      </c>
      <c r="M146" s="4">
        <f>pwm!$D$2*J146</f>
        <v>1.8252273066734159E-5</v>
      </c>
      <c r="N146" s="3">
        <f>pwm!$I$6-M146</f>
        <v>2.5810602665991769E-6</v>
      </c>
      <c r="O146" s="4">
        <f t="shared" si="15"/>
        <v>3.8407359655803186E-7</v>
      </c>
    </row>
    <row r="147" spans="1:15" x14ac:dyDescent="0.2">
      <c r="A147" s="6">
        <f t="shared" ref="A147:B147" si="57">A146+1</f>
        <v>142</v>
      </c>
      <c r="B147" s="6">
        <f t="shared" si="57"/>
        <v>142</v>
      </c>
      <c r="C147" s="7">
        <f>SIN(RADIANS(pwm!$L$16*B147))</f>
        <v>0.89802757576061576</v>
      </c>
      <c r="D147" s="4">
        <f>pwm!$L$7*A147</f>
        <v>2.9583333333333336E-3</v>
      </c>
      <c r="E147" s="4">
        <f>pwm!$L$7*C147</f>
        <v>1.8708907828346163E-5</v>
      </c>
      <c r="F147" s="4">
        <f>pwm!$L$7-E147</f>
        <v>2.1244255049871734E-6</v>
      </c>
      <c r="G147" s="8">
        <f t="shared" si="13"/>
        <v>0.89802757576061565</v>
      </c>
      <c r="H147" s="4">
        <f t="shared" si="14"/>
        <v>2.0833333333333336E-5</v>
      </c>
      <c r="I147" s="9"/>
      <c r="J147" s="1">
        <f>IF((ROUND(E147/pwm!$D$2,0)+K147)&lt;J146,J146,(ROUND(E147/pwm!$D$2,0)+K147))</f>
        <v>440.01972424239386</v>
      </c>
      <c r="K147" s="83">
        <f t="shared" si="45"/>
        <v>-8.980275757606158</v>
      </c>
      <c r="L147" s="4">
        <f>pwm!$I$6*A147</f>
        <v>2.9583333333333336E-3</v>
      </c>
      <c r="M147" s="4">
        <f>pwm!$D$2*J147</f>
        <v>1.8334155176766413E-5</v>
      </c>
      <c r="N147" s="3">
        <f>pwm!$I$6-M147</f>
        <v>2.4991781565669231E-6</v>
      </c>
      <c r="O147" s="4">
        <f t="shared" si="15"/>
        <v>3.7475265157974966E-7</v>
      </c>
    </row>
    <row r="148" spans="1:15" x14ac:dyDescent="0.2">
      <c r="A148" s="6">
        <f t="shared" ref="A148:B148" si="58">A147+1</f>
        <v>143</v>
      </c>
      <c r="B148" s="6">
        <f t="shared" si="58"/>
        <v>143</v>
      </c>
      <c r="C148" s="7">
        <f>SIN(RADIANS(pwm!$L$16*B148))</f>
        <v>0.90145511711224569</v>
      </c>
      <c r="D148" s="4">
        <f>pwm!$L$7*A148</f>
        <v>2.9791666666666669E-3</v>
      </c>
      <c r="E148" s="4">
        <f>pwm!$L$7*C148</f>
        <v>1.8780314939838453E-5</v>
      </c>
      <c r="F148" s="4">
        <f>pwm!$L$7-E148</f>
        <v>2.053018393494883E-6</v>
      </c>
      <c r="G148" s="8">
        <f t="shared" si="13"/>
        <v>0.90145511711224557</v>
      </c>
      <c r="H148" s="4">
        <f t="shared" si="14"/>
        <v>2.0833333333333336E-5</v>
      </c>
      <c r="I148" s="9"/>
      <c r="J148" s="1">
        <f>IF((ROUND(E148/pwm!$D$2,0)+K148)&lt;J147,J147,(ROUND(E148/pwm!$D$2,0)+K148))</f>
        <v>441.98544882887757</v>
      </c>
      <c r="K148" s="83">
        <f t="shared" si="45"/>
        <v>-9.0145511711224575</v>
      </c>
      <c r="L148" s="4">
        <f>pwm!$I$6*A148</f>
        <v>2.9791666666666669E-3</v>
      </c>
      <c r="M148" s="4">
        <f>pwm!$D$2*J148</f>
        <v>1.8416060367869901E-5</v>
      </c>
      <c r="N148" s="3">
        <f>pwm!$I$6-M148</f>
        <v>2.4172729654634352E-6</v>
      </c>
      <c r="O148" s="4">
        <f t="shared" si="15"/>
        <v>3.6425457196855222E-7</v>
      </c>
    </row>
    <row r="149" spans="1:15" x14ac:dyDescent="0.2">
      <c r="A149" s="6">
        <f t="shared" ref="A149:B149" si="59">A148+1</f>
        <v>144</v>
      </c>
      <c r="B149" s="6">
        <f t="shared" si="59"/>
        <v>144</v>
      </c>
      <c r="C149" s="7">
        <f>SIN(RADIANS(pwm!$L$16*B149))</f>
        <v>0.90482705246601958</v>
      </c>
      <c r="D149" s="4">
        <f>pwm!$L$7*A149</f>
        <v>3.0000000000000005E-3</v>
      </c>
      <c r="E149" s="4">
        <f>pwm!$L$7*C149</f>
        <v>1.8850563593042075E-5</v>
      </c>
      <c r="F149" s="4">
        <f>pwm!$L$7-E149</f>
        <v>1.9827697402912606E-6</v>
      </c>
      <c r="G149" s="8">
        <f t="shared" si="13"/>
        <v>0.90482705246601947</v>
      </c>
      <c r="H149" s="4">
        <f t="shared" si="14"/>
        <v>2.0833333333333336E-5</v>
      </c>
      <c r="I149" s="9"/>
      <c r="J149" s="1">
        <f>IF((ROUND(E149/pwm!$D$2,0)+K149)&lt;J148,J148,(ROUND(E149/pwm!$D$2,0)+K149))</f>
        <v>442.95172947533979</v>
      </c>
      <c r="K149" s="83">
        <f t="shared" si="45"/>
        <v>-9.0482705246601967</v>
      </c>
      <c r="L149" s="4">
        <f>pwm!$I$6*A149</f>
        <v>3.0000000000000005E-3</v>
      </c>
      <c r="M149" s="4">
        <f>pwm!$D$2*J149</f>
        <v>1.8456322061472493E-5</v>
      </c>
      <c r="N149" s="3">
        <f>pwm!$I$6-M149</f>
        <v>2.3770112718608432E-6</v>
      </c>
      <c r="O149" s="4">
        <f t="shared" si="15"/>
        <v>3.942415315695826E-7</v>
      </c>
    </row>
    <row r="150" spans="1:15" x14ac:dyDescent="0.2">
      <c r="A150" s="6">
        <f t="shared" ref="A150:B150" si="60">A149+1</f>
        <v>145</v>
      </c>
      <c r="B150" s="6">
        <f t="shared" si="60"/>
        <v>145</v>
      </c>
      <c r="C150" s="7">
        <f>SIN(RADIANS(pwm!$L$16*B150))</f>
        <v>0.90814317382508136</v>
      </c>
      <c r="D150" s="4">
        <f>pwm!$L$7*A150</f>
        <v>3.0208333333333337E-3</v>
      </c>
      <c r="E150" s="4">
        <f>pwm!$L$7*C150</f>
        <v>1.8919649454689199E-5</v>
      </c>
      <c r="F150" s="4">
        <f>pwm!$L$7-E150</f>
        <v>1.9136838786441374E-6</v>
      </c>
      <c r="G150" s="8">
        <f t="shared" si="13"/>
        <v>0.90814317382508136</v>
      </c>
      <c r="H150" s="4">
        <f t="shared" si="14"/>
        <v>2.0833333333333336E-5</v>
      </c>
      <c r="I150" s="9"/>
      <c r="J150" s="1">
        <f>IF((ROUND(E150/pwm!$D$2,0)+K150)&lt;J149,J149,(ROUND(E150/pwm!$D$2,0)+K150))</f>
        <v>444.91856826174921</v>
      </c>
      <c r="K150" s="83">
        <f t="shared" si="45"/>
        <v>-9.0814317382508136</v>
      </c>
      <c r="L150" s="4">
        <f>pwm!$I$6*A150</f>
        <v>3.0208333333333337E-3</v>
      </c>
      <c r="M150" s="4">
        <f>pwm!$D$2*J150</f>
        <v>1.8538273677572884E-5</v>
      </c>
      <c r="N150" s="3">
        <f>pwm!$I$6-M150</f>
        <v>2.2950596557604519E-6</v>
      </c>
      <c r="O150" s="4">
        <f t="shared" si="15"/>
        <v>3.8137577711631454E-7</v>
      </c>
    </row>
    <row r="151" spans="1:15" x14ac:dyDescent="0.2">
      <c r="A151" s="6">
        <f t="shared" ref="A151:B151" si="61">A150+1</f>
        <v>146</v>
      </c>
      <c r="B151" s="6">
        <f t="shared" si="61"/>
        <v>146</v>
      </c>
      <c r="C151" s="7">
        <f>SIN(RADIANS(pwm!$L$16*B151))</f>
        <v>0.91140327663544529</v>
      </c>
      <c r="D151" s="4">
        <f>pwm!$L$7*A151</f>
        <v>3.0416666666666669E-3</v>
      </c>
      <c r="E151" s="4">
        <f>pwm!$L$7*C151</f>
        <v>1.8987568263238446E-5</v>
      </c>
      <c r="F151" s="4">
        <f>pwm!$L$7-E151</f>
        <v>1.8457650700948896E-6</v>
      </c>
      <c r="G151" s="8">
        <f t="shared" si="13"/>
        <v>0.91140327663544529</v>
      </c>
      <c r="H151" s="4">
        <f t="shared" si="14"/>
        <v>2.0833333333333336E-5</v>
      </c>
      <c r="I151" s="9"/>
      <c r="J151" s="1">
        <f>IF((ROUND(E151/pwm!$D$2,0)+K151)&lt;J150,J150,(ROUND(E151/pwm!$D$2,0)+K151))</f>
        <v>446.88596723364554</v>
      </c>
      <c r="K151" s="83">
        <f t="shared" si="45"/>
        <v>-9.1140327663544536</v>
      </c>
      <c r="L151" s="4">
        <f>pwm!$I$6*A151</f>
        <v>3.0416666666666669E-3</v>
      </c>
      <c r="M151" s="4">
        <f>pwm!$D$2*J151</f>
        <v>1.8620248634735231E-5</v>
      </c>
      <c r="N151" s="3">
        <f>pwm!$I$6-M151</f>
        <v>2.2130846985981046E-6</v>
      </c>
      <c r="O151" s="4">
        <f t="shared" si="15"/>
        <v>3.6731962850321498E-7</v>
      </c>
    </row>
    <row r="152" spans="1:15" x14ac:dyDescent="0.2">
      <c r="A152" s="6">
        <f t="shared" ref="A152:B152" si="62">A151+1</f>
        <v>147</v>
      </c>
      <c r="B152" s="6">
        <f t="shared" si="62"/>
        <v>147</v>
      </c>
      <c r="C152" s="7">
        <f>SIN(RADIANS(pwm!$L$16*B152))</f>
        <v>0.91460715979861362</v>
      </c>
      <c r="D152" s="4">
        <f>pwm!$L$7*A152</f>
        <v>3.0625000000000006E-3</v>
      </c>
      <c r="E152" s="4">
        <f>pwm!$L$7*C152</f>
        <v>1.9054315829137786E-5</v>
      </c>
      <c r="F152" s="4">
        <f>pwm!$L$7-E152</f>
        <v>1.7790175041955496E-6</v>
      </c>
      <c r="G152" s="8">
        <f t="shared" si="13"/>
        <v>0.91460715979861362</v>
      </c>
      <c r="H152" s="4">
        <f t="shared" si="14"/>
        <v>2.0833333333333336E-5</v>
      </c>
      <c r="I152" s="9"/>
      <c r="J152" s="1">
        <f>IF((ROUND(E152/pwm!$D$2,0)+K152)&lt;J151,J151,(ROUND(E152/pwm!$D$2,0)+K152))</f>
        <v>447.85392840201388</v>
      </c>
      <c r="K152" s="83">
        <f t="shared" si="45"/>
        <v>-9.1460715979861362</v>
      </c>
      <c r="L152" s="4">
        <f>pwm!$I$6*A152</f>
        <v>3.0625000000000006E-3</v>
      </c>
      <c r="M152" s="4">
        <f>pwm!$D$2*J152</f>
        <v>1.8660580350083912E-5</v>
      </c>
      <c r="N152" s="3">
        <f>pwm!$I$6-M152</f>
        <v>2.1727529832494241E-6</v>
      </c>
      <c r="O152" s="4">
        <f t="shared" si="15"/>
        <v>3.9373547905387446E-7</v>
      </c>
    </row>
    <row r="153" spans="1:15" x14ac:dyDescent="0.2">
      <c r="A153" s="6">
        <f t="shared" ref="A153:B153" si="63">A152+1</f>
        <v>148</v>
      </c>
      <c r="B153" s="6">
        <f t="shared" si="63"/>
        <v>148</v>
      </c>
      <c r="C153" s="7">
        <f>SIN(RADIANS(pwm!$L$16*B153))</f>
        <v>0.91775462568398114</v>
      </c>
      <c r="D153" s="4">
        <f>pwm!$L$7*A153</f>
        <v>3.0833333333333338E-3</v>
      </c>
      <c r="E153" s="4">
        <f>pwm!$L$7*C153</f>
        <v>1.9119888035082943E-5</v>
      </c>
      <c r="F153" s="4">
        <f>pwm!$L$7-E153</f>
        <v>1.7134452982503933E-6</v>
      </c>
      <c r="G153" s="8">
        <f t="shared" si="13"/>
        <v>0.91775462568398114</v>
      </c>
      <c r="H153" s="4">
        <f t="shared" si="14"/>
        <v>2.0833333333333336E-5</v>
      </c>
      <c r="I153" s="9"/>
      <c r="J153" s="1">
        <f>IF((ROUND(E153/pwm!$D$2,0)+K153)&lt;J152,J152,(ROUND(E153/pwm!$D$2,0)+K153))</f>
        <v>449.82245374316017</v>
      </c>
      <c r="K153" s="83">
        <f t="shared" si="45"/>
        <v>-9.1775462568398112</v>
      </c>
      <c r="L153" s="4">
        <f>pwm!$I$6*A153</f>
        <v>3.0833333333333338E-3</v>
      </c>
      <c r="M153" s="4">
        <f>pwm!$D$2*J153</f>
        <v>1.8742602239298342E-5</v>
      </c>
      <c r="N153" s="3">
        <f>pwm!$I$6-M153</f>
        <v>2.090731094034994E-6</v>
      </c>
      <c r="O153" s="4">
        <f t="shared" si="15"/>
        <v>3.7728579578460069E-7</v>
      </c>
    </row>
    <row r="154" spans="1:15" x14ac:dyDescent="0.2">
      <c r="A154" s="6">
        <f t="shared" ref="A154:B154" si="64">A153+1</f>
        <v>149</v>
      </c>
      <c r="B154" s="6">
        <f t="shared" si="64"/>
        <v>149</v>
      </c>
      <c r="C154" s="7">
        <f>SIN(RADIANS(pwm!$L$16*B154))</f>
        <v>0.9208454801410263</v>
      </c>
      <c r="D154" s="4">
        <f>pwm!$L$7*A154</f>
        <v>3.104166666666667E-3</v>
      </c>
      <c r="E154" s="4">
        <f>pwm!$L$7*C154</f>
        <v>1.9184280836271384E-5</v>
      </c>
      <c r="F154" s="4">
        <f>pwm!$L$7-E154</f>
        <v>1.649052497061952E-6</v>
      </c>
      <c r="G154" s="8">
        <f t="shared" si="13"/>
        <v>0.9208454801410263</v>
      </c>
      <c r="H154" s="4">
        <f t="shared" si="14"/>
        <v>2.0833333333333336E-5</v>
      </c>
      <c r="I154" s="9"/>
      <c r="J154" s="1">
        <f>IF((ROUND(E154/pwm!$D$2,0)+K154)&lt;J153,J153,(ROUND(E154/pwm!$D$2,0)+K154))</f>
        <v>450.79154519858974</v>
      </c>
      <c r="K154" s="83">
        <f t="shared" si="45"/>
        <v>-9.2084548014102623</v>
      </c>
      <c r="L154" s="4">
        <f>pwm!$I$6*A154</f>
        <v>3.104166666666667E-3</v>
      </c>
      <c r="M154" s="4">
        <f>pwm!$D$2*J154</f>
        <v>1.878298104994124E-5</v>
      </c>
      <c r="N154" s="3">
        <f>pwm!$I$6-M154</f>
        <v>2.0503522833920963E-6</v>
      </c>
      <c r="O154" s="4">
        <f t="shared" si="15"/>
        <v>4.0129978633014437E-7</v>
      </c>
    </row>
    <row r="155" spans="1:15" x14ac:dyDescent="0.2">
      <c r="A155" s="6">
        <f t="shared" ref="A155:B155" si="65">A154+1</f>
        <v>150</v>
      </c>
      <c r="B155" s="6">
        <f t="shared" si="65"/>
        <v>150</v>
      </c>
      <c r="C155" s="7">
        <f>SIN(RADIANS(pwm!$L$16*B155))</f>
        <v>0.92387953251128685</v>
      </c>
      <c r="D155" s="4">
        <f>pwm!$L$7*A155</f>
        <v>3.1250000000000006E-3</v>
      </c>
      <c r="E155" s="4">
        <f>pwm!$L$7*C155</f>
        <v>1.9247490260651812E-5</v>
      </c>
      <c r="F155" s="4">
        <f>pwm!$L$7-E155</f>
        <v>1.5858430726815241E-6</v>
      </c>
      <c r="G155" s="8">
        <f t="shared" si="13"/>
        <v>0.92387953251128685</v>
      </c>
      <c r="H155" s="4">
        <f t="shared" si="14"/>
        <v>2.0833333333333336E-5</v>
      </c>
      <c r="I155" s="9"/>
      <c r="J155" s="1">
        <f>IF((ROUND(E155/pwm!$D$2,0)+K155)&lt;J154,J154,(ROUND(E155/pwm!$D$2,0)+K155))</f>
        <v>452.76120467488715</v>
      </c>
      <c r="K155" s="83">
        <f t="shared" si="45"/>
        <v>-9.2387953251128678</v>
      </c>
      <c r="L155" s="4">
        <f>pwm!$I$6*A155</f>
        <v>3.1250000000000006E-3</v>
      </c>
      <c r="M155" s="4">
        <f>pwm!$D$2*J155</f>
        <v>1.8865050194786966E-5</v>
      </c>
      <c r="N155" s="3">
        <f>pwm!$I$6-M155</f>
        <v>1.96828313854637E-6</v>
      </c>
      <c r="O155" s="4">
        <f t="shared" si="15"/>
        <v>3.8244006586484594E-7</v>
      </c>
    </row>
    <row r="156" spans="1:15" x14ac:dyDescent="0.2">
      <c r="A156" s="6">
        <f t="shared" ref="A156:B156" si="66">A155+1</f>
        <v>151</v>
      </c>
      <c r="B156" s="6">
        <f t="shared" si="66"/>
        <v>151</v>
      </c>
      <c r="C156" s="7">
        <f>SIN(RADIANS(pwm!$L$16*B156))</f>
        <v>0.92685659564012091</v>
      </c>
      <c r="D156" s="4">
        <f>pwm!$L$7*A156</f>
        <v>3.1458333333333338E-3</v>
      </c>
      <c r="E156" s="4">
        <f>pwm!$L$7*C156</f>
        <v>1.9309512409169187E-5</v>
      </c>
      <c r="F156" s="4">
        <f>pwm!$L$7-E156</f>
        <v>1.5238209241641489E-6</v>
      </c>
      <c r="G156" s="8">
        <f t="shared" si="13"/>
        <v>0.92685659564012091</v>
      </c>
      <c r="H156" s="4">
        <f t="shared" si="14"/>
        <v>2.0833333333333336E-5</v>
      </c>
      <c r="I156" s="9"/>
      <c r="J156" s="1">
        <f>IF((ROUND(E156/pwm!$D$2,0)+K156)&lt;J155,J155,(ROUND(E156/pwm!$D$2,0)+K156))</f>
        <v>453.73143404359877</v>
      </c>
      <c r="K156" s="83">
        <f t="shared" si="45"/>
        <v>-9.2685659564012095</v>
      </c>
      <c r="L156" s="4">
        <f>pwm!$I$6*A156</f>
        <v>3.1458333333333338E-3</v>
      </c>
      <c r="M156" s="4">
        <f>pwm!$D$2*J156</f>
        <v>1.8905476418483283E-5</v>
      </c>
      <c r="N156" s="3">
        <f>pwm!$I$6-M156</f>
        <v>1.9278569148500526E-6</v>
      </c>
      <c r="O156" s="4">
        <f t="shared" si="15"/>
        <v>4.0403599068590374E-7</v>
      </c>
    </row>
    <row r="157" spans="1:15" x14ac:dyDescent="0.2">
      <c r="A157" s="6">
        <f t="shared" ref="A157:B157" si="67">A156+1</f>
        <v>152</v>
      </c>
      <c r="B157" s="6">
        <f t="shared" si="67"/>
        <v>152</v>
      </c>
      <c r="C157" s="7">
        <f>SIN(RADIANS(pwm!$L$16*B157))</f>
        <v>0.92977648588825146</v>
      </c>
      <c r="D157" s="4">
        <f>pwm!$L$7*A157</f>
        <v>3.166666666666667E-3</v>
      </c>
      <c r="E157" s="4">
        <f>pwm!$L$7*C157</f>
        <v>1.937034345600524E-5</v>
      </c>
      <c r="F157" s="4">
        <f>pwm!$L$7-E157</f>
        <v>1.4629898773280963E-6</v>
      </c>
      <c r="G157" s="8">
        <f t="shared" si="13"/>
        <v>0.92977648588825135</v>
      </c>
      <c r="H157" s="4">
        <f t="shared" si="14"/>
        <v>2.0833333333333336E-5</v>
      </c>
      <c r="I157" s="9"/>
      <c r="J157" s="1">
        <f>IF((ROUND(E157/pwm!$D$2,0)+K157)&lt;J156,J156,(ROUND(E157/pwm!$D$2,0)+K157))</f>
        <v>455.70223514111751</v>
      </c>
      <c r="K157" s="83">
        <f t="shared" si="45"/>
        <v>-9.2977648588825144</v>
      </c>
      <c r="L157" s="4">
        <f>pwm!$I$6*A157</f>
        <v>3.166666666666667E-3</v>
      </c>
      <c r="M157" s="4">
        <f>pwm!$D$2*J157</f>
        <v>1.8987593130879897E-5</v>
      </c>
      <c r="N157" s="3">
        <f>pwm!$I$6-M157</f>
        <v>1.8457402024534387E-6</v>
      </c>
      <c r="O157" s="4">
        <f t="shared" si="15"/>
        <v>3.8275032512534232E-7</v>
      </c>
    </row>
    <row r="158" spans="1:15" x14ac:dyDescent="0.2">
      <c r="A158" s="6">
        <f t="shared" ref="A158:B158" si="68">A157+1</f>
        <v>153</v>
      </c>
      <c r="B158" s="6">
        <f t="shared" si="68"/>
        <v>153</v>
      </c>
      <c r="C158" s="7">
        <f>SIN(RADIANS(pwm!$L$16*B158))</f>
        <v>0.9326390231430941</v>
      </c>
      <c r="D158" s="4">
        <f>pwm!$L$7*A158</f>
        <v>3.1875000000000002E-3</v>
      </c>
      <c r="E158" s="4">
        <f>pwm!$L$7*C158</f>
        <v>1.9429979648814462E-5</v>
      </c>
      <c r="F158" s="4">
        <f>pwm!$L$7-E158</f>
        <v>1.4033536845188739E-6</v>
      </c>
      <c r="G158" s="8">
        <f t="shared" si="13"/>
        <v>0.9326390231430941</v>
      </c>
      <c r="H158" s="4">
        <f t="shared" si="14"/>
        <v>2.0833333333333336E-5</v>
      </c>
      <c r="I158" s="9"/>
      <c r="J158" s="1">
        <f>IF((ROUND(E158/pwm!$D$2,0)+K158)&lt;J157,J157,(ROUND(E158/pwm!$D$2,0)+K158))</f>
        <v>456.67360976856907</v>
      </c>
      <c r="K158" s="83">
        <f t="shared" si="45"/>
        <v>-9.3263902314309419</v>
      </c>
      <c r="L158" s="4">
        <f>pwm!$I$6*A158</f>
        <v>3.1875000000000002E-3</v>
      </c>
      <c r="M158" s="4">
        <f>pwm!$D$2*J158</f>
        <v>1.902806707369038E-5</v>
      </c>
      <c r="N158" s="3">
        <f>pwm!$I$6-M158</f>
        <v>1.8052662596429556E-6</v>
      </c>
      <c r="O158" s="4">
        <f t="shared" si="15"/>
        <v>4.0191257512408175E-7</v>
      </c>
    </row>
    <row r="159" spans="1:15" x14ac:dyDescent="0.2">
      <c r="A159" s="6">
        <f t="shared" ref="A159:B159" si="69">A158+1</f>
        <v>154</v>
      </c>
      <c r="B159" s="6">
        <f t="shared" si="69"/>
        <v>154</v>
      </c>
      <c r="C159" s="7">
        <f>SIN(RADIANS(pwm!$L$16*B159))</f>
        <v>0.93544403082986738</v>
      </c>
      <c r="D159" s="4">
        <f>pwm!$L$7*A159</f>
        <v>3.2083333333333339E-3</v>
      </c>
      <c r="E159" s="4">
        <f>pwm!$L$7*C159</f>
        <v>1.9488417308955574E-5</v>
      </c>
      <c r="F159" s="4">
        <f>pwm!$L$7-E159</f>
        <v>1.3449160243777624E-6</v>
      </c>
      <c r="G159" s="8">
        <f t="shared" si="13"/>
        <v>0.93544403082986738</v>
      </c>
      <c r="H159" s="4">
        <f t="shared" si="14"/>
        <v>2.0833333333333336E-5</v>
      </c>
      <c r="I159" s="9"/>
      <c r="J159" s="1">
        <f>IF((ROUND(E159/pwm!$D$2,0)+K159)&lt;J158,J158,(ROUND(E159/pwm!$D$2,0)+K159))</f>
        <v>458.64555969170135</v>
      </c>
      <c r="K159" s="83">
        <f t="shared" si="45"/>
        <v>-9.354440308298674</v>
      </c>
      <c r="L159" s="4">
        <f>pwm!$I$6*A159</f>
        <v>3.2083333333333339E-3</v>
      </c>
      <c r="M159" s="4">
        <f>pwm!$D$2*J159</f>
        <v>1.911023165382089E-5</v>
      </c>
      <c r="N159" s="3">
        <f>pwm!$I$6-M159</f>
        <v>1.723101679512446E-6</v>
      </c>
      <c r="O159" s="4">
        <f t="shared" si="15"/>
        <v>3.7818565513468352E-7</v>
      </c>
    </row>
    <row r="160" spans="1:15" x14ac:dyDescent="0.2">
      <c r="A160" s="6">
        <f t="shared" ref="A160:B160" si="70">A159+1</f>
        <v>155</v>
      </c>
      <c r="B160" s="6">
        <f t="shared" si="70"/>
        <v>155</v>
      </c>
      <c r="C160" s="7">
        <f>SIN(RADIANS(pwm!$L$16*B160))</f>
        <v>0.93819133592248416</v>
      </c>
      <c r="D160" s="4">
        <f>pwm!$L$7*A160</f>
        <v>3.2291666666666671E-3</v>
      </c>
      <c r="E160" s="4">
        <f>pwm!$L$7*C160</f>
        <v>1.9545652831718422E-5</v>
      </c>
      <c r="F160" s="4">
        <f>pwm!$L$7-E160</f>
        <v>1.2876805016149136E-6</v>
      </c>
      <c r="G160" s="8">
        <f t="shared" si="13"/>
        <v>0.93819133592248416</v>
      </c>
      <c r="H160" s="4">
        <f t="shared" si="14"/>
        <v>2.0833333333333336E-5</v>
      </c>
      <c r="I160" s="9"/>
      <c r="J160" s="1">
        <f>IF((ROUND(E160/pwm!$D$2,0)+K160)&lt;J159,J159,(ROUND(E160/pwm!$D$2,0)+K160))</f>
        <v>459.61808664077518</v>
      </c>
      <c r="K160" s="83">
        <f t="shared" si="45"/>
        <v>-9.3819133592248409</v>
      </c>
      <c r="L160" s="4">
        <f>pwm!$I$6*A160</f>
        <v>3.2291666666666671E-3</v>
      </c>
      <c r="M160" s="4">
        <f>pwm!$D$2*J160</f>
        <v>1.91507536100323E-5</v>
      </c>
      <c r="N160" s="3">
        <f>pwm!$I$6-M160</f>
        <v>1.6825797233010364E-6</v>
      </c>
      <c r="O160" s="4">
        <f t="shared" si="15"/>
        <v>3.9489922168612279E-7</v>
      </c>
    </row>
    <row r="161" spans="1:15" x14ac:dyDescent="0.2">
      <c r="A161" s="6">
        <f t="shared" ref="A161:B161" si="71">A160+1</f>
        <v>156</v>
      </c>
      <c r="B161" s="6">
        <f t="shared" si="71"/>
        <v>156</v>
      </c>
      <c r="C161" s="7">
        <f>SIN(RADIANS(pwm!$L$16*B161))</f>
        <v>0.94088076895422557</v>
      </c>
      <c r="D161" s="4">
        <f>pwm!$L$7*A161</f>
        <v>3.2500000000000003E-3</v>
      </c>
      <c r="E161" s="4">
        <f>pwm!$L$7*C161</f>
        <v>1.960168268654637E-5</v>
      </c>
      <c r="F161" s="4">
        <f>pwm!$L$7-E161</f>
        <v>1.2316506467869659E-6</v>
      </c>
      <c r="G161" s="8">
        <f t="shared" si="13"/>
        <v>0.94088076895422568</v>
      </c>
      <c r="H161" s="4">
        <f t="shared" si="14"/>
        <v>2.0833333333333336E-5</v>
      </c>
      <c r="I161" s="9"/>
      <c r="J161" s="1">
        <f>IF((ROUND(E161/pwm!$D$2,0)+K161)&lt;J160,J160,(ROUND(E161/pwm!$D$2,0)+K161))</f>
        <v>460.59119231045776</v>
      </c>
      <c r="K161" s="83">
        <f t="shared" si="45"/>
        <v>-9.4088076895422557</v>
      </c>
      <c r="L161" s="4">
        <f>pwm!$I$6*A161</f>
        <v>3.2500000000000003E-3</v>
      </c>
      <c r="M161" s="4">
        <f>pwm!$D$2*J161</f>
        <v>1.9191299679602409E-5</v>
      </c>
      <c r="N161" s="3">
        <f>pwm!$I$6-M161</f>
        <v>1.6420336537309273E-6</v>
      </c>
      <c r="O161" s="4">
        <f t="shared" si="15"/>
        <v>4.1038300694396136E-7</v>
      </c>
    </row>
    <row r="162" spans="1:15" x14ac:dyDescent="0.2">
      <c r="A162" s="6">
        <f t="shared" ref="A162:B162" si="72">A161+1</f>
        <v>157</v>
      </c>
      <c r="B162" s="6">
        <f t="shared" si="72"/>
        <v>157</v>
      </c>
      <c r="C162" s="7">
        <f>SIN(RADIANS(pwm!$L$16*B162))</f>
        <v>0.9435121640281936</v>
      </c>
      <c r="D162" s="4">
        <f>pwm!$L$7*A162</f>
        <v>3.2708333333333339E-3</v>
      </c>
      <c r="E162" s="4">
        <f>pwm!$L$7*C162</f>
        <v>1.9656503417254036E-5</v>
      </c>
      <c r="F162" s="4">
        <f>pwm!$L$7-E162</f>
        <v>1.1768299160793001E-6</v>
      </c>
      <c r="G162" s="8">
        <f t="shared" si="13"/>
        <v>0.9435121640281936</v>
      </c>
      <c r="H162" s="4">
        <f t="shared" si="14"/>
        <v>2.0833333333333336E-5</v>
      </c>
      <c r="I162" s="9"/>
      <c r="J162" s="1">
        <f>IF((ROUND(E162/pwm!$D$2,0)+K162)&lt;J161,J161,(ROUND(E162/pwm!$D$2,0)+K162))</f>
        <v>462.56487835971808</v>
      </c>
      <c r="K162" s="83">
        <f t="shared" si="45"/>
        <v>-9.4351216402819365</v>
      </c>
      <c r="L162" s="4">
        <f>pwm!$I$6*A162</f>
        <v>3.2708333333333339E-3</v>
      </c>
      <c r="M162" s="4">
        <f>pwm!$D$2*J162</f>
        <v>1.9273536598321586E-5</v>
      </c>
      <c r="N162" s="3">
        <f>pwm!$I$6-M162</f>
        <v>1.5597967350117496E-6</v>
      </c>
      <c r="O162" s="4">
        <f t="shared" si="15"/>
        <v>3.8296681893244954E-7</v>
      </c>
    </row>
    <row r="163" spans="1:15" x14ac:dyDescent="0.2">
      <c r="A163" s="6">
        <f t="shared" ref="A163:B163" si="73">A162+1</f>
        <v>158</v>
      </c>
      <c r="B163" s="6">
        <f t="shared" si="73"/>
        <v>158</v>
      </c>
      <c r="C163" s="7">
        <f>SIN(RADIANS(pwm!$L$16*B163))</f>
        <v>0.9460853588275453</v>
      </c>
      <c r="D163" s="4">
        <f>pwm!$L$7*A163</f>
        <v>3.2916666666666671E-3</v>
      </c>
      <c r="E163" s="4">
        <f>pwm!$L$7*C163</f>
        <v>1.9710111642240529E-5</v>
      </c>
      <c r="F163" s="4">
        <f>pwm!$L$7-E163</f>
        <v>1.1232216910928066E-6</v>
      </c>
      <c r="G163" s="8">
        <f t="shared" si="13"/>
        <v>0.9460853588275453</v>
      </c>
      <c r="H163" s="4">
        <f t="shared" si="14"/>
        <v>2.0833333333333336E-5</v>
      </c>
      <c r="I163" s="9"/>
      <c r="J163" s="1">
        <f>IF((ROUND(E163/pwm!$D$2,0)+K163)&lt;J162,J162,(ROUND(E163/pwm!$D$2,0)+K163))</f>
        <v>463.53914641172457</v>
      </c>
      <c r="K163" s="83">
        <f t="shared" si="45"/>
        <v>-9.4608535882754534</v>
      </c>
      <c r="L163" s="4">
        <f>pwm!$I$6*A163</f>
        <v>3.2916666666666671E-3</v>
      </c>
      <c r="M163" s="4">
        <f>pwm!$D$2*J163</f>
        <v>1.9314131100488526E-5</v>
      </c>
      <c r="N163" s="3">
        <f>pwm!$I$6-M163</f>
        <v>1.5192022328448097E-6</v>
      </c>
      <c r="O163" s="4">
        <f t="shared" si="15"/>
        <v>3.9598054175200319E-7</v>
      </c>
    </row>
    <row r="164" spans="1:15" x14ac:dyDescent="0.2">
      <c r="A164" s="6">
        <f t="shared" ref="A164:B164" si="74">A163+1</f>
        <v>159</v>
      </c>
      <c r="B164" s="6">
        <f t="shared" si="74"/>
        <v>159</v>
      </c>
      <c r="C164" s="7">
        <f>SIN(RADIANS(pwm!$L$16*B164))</f>
        <v>0.94860019462550471</v>
      </c>
      <c r="D164" s="4">
        <f>pwm!$L$7*A164</f>
        <v>3.3125000000000003E-3</v>
      </c>
      <c r="E164" s="4">
        <f>pwm!$L$7*C164</f>
        <v>1.9762504054698017E-5</v>
      </c>
      <c r="F164" s="4">
        <f>pwm!$L$7-E164</f>
        <v>1.0708292786353193E-6</v>
      </c>
      <c r="G164" s="8">
        <f t="shared" si="13"/>
        <v>0.94860019462550471</v>
      </c>
      <c r="H164" s="4">
        <f t="shared" si="14"/>
        <v>2.0833333333333336E-5</v>
      </c>
      <c r="I164" s="9"/>
      <c r="J164" s="1">
        <f>IF((ROUND(E164/pwm!$D$2,0)+K164)&lt;J163,J163,(ROUND(E164/pwm!$D$2,0)+K164))</f>
        <v>464.51399805374496</v>
      </c>
      <c r="K164" s="83">
        <f t="shared" si="45"/>
        <v>-9.4860019462550476</v>
      </c>
      <c r="L164" s="4">
        <f>pwm!$I$6*A164</f>
        <v>3.3125000000000003E-3</v>
      </c>
      <c r="M164" s="4">
        <f>pwm!$D$2*J164</f>
        <v>1.9354749918906041E-5</v>
      </c>
      <c r="N164" s="3">
        <f>pwm!$I$6-M164</f>
        <v>1.478583414427295E-6</v>
      </c>
      <c r="O164" s="4">
        <f t="shared" si="15"/>
        <v>4.077541357919757E-7</v>
      </c>
    </row>
    <row r="165" spans="1:15" x14ac:dyDescent="0.2">
      <c r="A165" s="6">
        <f t="shared" ref="A165:B165" si="75">A164+1</f>
        <v>160</v>
      </c>
      <c r="B165" s="6">
        <f t="shared" si="75"/>
        <v>160</v>
      </c>
      <c r="C165" s="7">
        <f>SIN(RADIANS(pwm!$L$16*B165))</f>
        <v>0.95105651629515364</v>
      </c>
      <c r="D165" s="4">
        <f>pwm!$L$7*A165</f>
        <v>3.333333333333334E-3</v>
      </c>
      <c r="E165" s="4">
        <f>pwm!$L$7*C165</f>
        <v>1.9813677422815703E-5</v>
      </c>
      <c r="F165" s="4">
        <f>pwm!$L$7-E165</f>
        <v>1.019655910517633E-6</v>
      </c>
      <c r="G165" s="8">
        <f t="shared" si="13"/>
        <v>0.95105651629515364</v>
      </c>
      <c r="H165" s="4">
        <f t="shared" si="14"/>
        <v>2.0833333333333336E-5</v>
      </c>
      <c r="I165" s="9"/>
      <c r="J165" s="1">
        <f>IF((ROUND(E165/pwm!$D$2,0)+K165)&lt;J164,J164,(ROUND(E165/pwm!$D$2,0)+K165))</f>
        <v>466.48943483704846</v>
      </c>
      <c r="K165" s="83">
        <f t="shared" si="45"/>
        <v>-9.5105651629515364</v>
      </c>
      <c r="L165" s="4">
        <f>pwm!$I$6*A165</f>
        <v>3.333333333333334E-3</v>
      </c>
      <c r="M165" s="4">
        <f>pwm!$D$2*J165</f>
        <v>1.9437059784877021E-5</v>
      </c>
      <c r="N165" s="3">
        <f>pwm!$I$6-M165</f>
        <v>1.3962735484563151E-6</v>
      </c>
      <c r="O165" s="4">
        <f t="shared" si="15"/>
        <v>3.7661763793868217E-7</v>
      </c>
    </row>
    <row r="166" spans="1:15" x14ac:dyDescent="0.2">
      <c r="A166" s="6">
        <f t="shared" ref="A166:B166" si="76">A165+1</f>
        <v>161</v>
      </c>
      <c r="B166" s="6">
        <f t="shared" si="76"/>
        <v>161</v>
      </c>
      <c r="C166" s="7">
        <f>SIN(RADIANS(pwm!$L$16*B166))</f>
        <v>0.95345417231900131</v>
      </c>
      <c r="D166" s="4">
        <f>pwm!$L$7*A166</f>
        <v>3.3541666666666672E-3</v>
      </c>
      <c r="E166" s="4">
        <f>pwm!$L$7*C166</f>
        <v>1.9863628589979197E-5</v>
      </c>
      <c r="F166" s="4">
        <f>pwm!$L$7-E166</f>
        <v>9.6970474335413871E-7</v>
      </c>
      <c r="G166" s="8">
        <f t="shared" si="13"/>
        <v>0.95345417231900131</v>
      </c>
      <c r="H166" s="4">
        <f t="shared" si="14"/>
        <v>2.0833333333333336E-5</v>
      </c>
      <c r="I166" s="9"/>
      <c r="J166" s="1">
        <f>IF((ROUND(E166/pwm!$D$2,0)+K166)&lt;J165,J165,(ROUND(E166/pwm!$D$2,0)+K166))</f>
        <v>467.46545827681001</v>
      </c>
      <c r="K166" s="83">
        <f t="shared" si="45"/>
        <v>-9.5345417231900136</v>
      </c>
      <c r="L166" s="4">
        <f>pwm!$I$6*A166</f>
        <v>3.3541666666666672E-3</v>
      </c>
      <c r="M166" s="4">
        <f>pwm!$D$2*J166</f>
        <v>1.9477727428200419E-5</v>
      </c>
      <c r="N166" s="3">
        <f>pwm!$I$6-M166</f>
        <v>1.3556059051329172E-6</v>
      </c>
      <c r="O166" s="4">
        <f t="shared" si="15"/>
        <v>3.8590116177877846E-7</v>
      </c>
    </row>
    <row r="167" spans="1:15" x14ac:dyDescent="0.2">
      <c r="A167" s="6">
        <f t="shared" ref="A167:B167" si="77">A166+1</f>
        <v>162</v>
      </c>
      <c r="B167" s="6">
        <f t="shared" si="77"/>
        <v>162</v>
      </c>
      <c r="C167" s="7">
        <f>SIN(RADIANS(pwm!$L$16*B167))</f>
        <v>0.95579301479833012</v>
      </c>
      <c r="D167" s="4">
        <f>pwm!$L$7*A167</f>
        <v>3.3750000000000004E-3</v>
      </c>
      <c r="E167" s="4">
        <f>pwm!$L$7*C167</f>
        <v>1.9912354474965214E-5</v>
      </c>
      <c r="F167" s="4">
        <f>pwm!$L$7-E167</f>
        <v>9.209788583681217E-7</v>
      </c>
      <c r="G167" s="8">
        <f t="shared" si="13"/>
        <v>0.95579301479833012</v>
      </c>
      <c r="H167" s="4">
        <f t="shared" si="14"/>
        <v>2.0833333333333336E-5</v>
      </c>
      <c r="I167" s="9"/>
      <c r="J167" s="1">
        <f>IF((ROUND(E167/pwm!$D$2,0)+K167)&lt;J166,J166,(ROUND(E167/pwm!$D$2,0)+K167))</f>
        <v>468.44206985201669</v>
      </c>
      <c r="K167" s="83">
        <f t="shared" si="45"/>
        <v>-9.557930147983301</v>
      </c>
      <c r="L167" s="4">
        <f>pwm!$I$6*A167</f>
        <v>3.3750000000000004E-3</v>
      </c>
      <c r="M167" s="4">
        <f>pwm!$D$2*J167</f>
        <v>1.9518419577167364E-5</v>
      </c>
      <c r="N167" s="3">
        <f>pwm!$I$6-M167</f>
        <v>1.3149137561659721E-6</v>
      </c>
      <c r="O167" s="4">
        <f t="shared" si="15"/>
        <v>3.9393489779785041E-7</v>
      </c>
    </row>
    <row r="168" spans="1:15" x14ac:dyDescent="0.2">
      <c r="A168" s="6">
        <f t="shared" ref="A168:B168" si="78">A167+1</f>
        <v>163</v>
      </c>
      <c r="B168" s="6">
        <f t="shared" si="78"/>
        <v>163</v>
      </c>
      <c r="C168" s="7">
        <f>SIN(RADIANS(pwm!$L$16*B168))</f>
        <v>0.95807289946231922</v>
      </c>
      <c r="D168" s="4">
        <f>pwm!$L$7*A168</f>
        <v>3.3958333333333336E-3</v>
      </c>
      <c r="E168" s="4">
        <f>pwm!$L$7*C168</f>
        <v>1.9959852072131653E-5</v>
      </c>
      <c r="F168" s="4">
        <f>pwm!$L$7-E168</f>
        <v>8.734812612016835E-7</v>
      </c>
      <c r="G168" s="8">
        <f t="shared" si="13"/>
        <v>0.95807289946231922</v>
      </c>
      <c r="H168" s="4">
        <f t="shared" si="14"/>
        <v>2.0833333333333336E-5</v>
      </c>
      <c r="I168" s="9"/>
      <c r="J168" s="1">
        <f>IF((ROUND(E168/pwm!$D$2,0)+K168)&lt;J167,J167,(ROUND(E168/pwm!$D$2,0)+K168))</f>
        <v>469.4192710053768</v>
      </c>
      <c r="K168" s="83">
        <f t="shared" si="45"/>
        <v>-9.5807289946231915</v>
      </c>
      <c r="L168" s="4">
        <f>pwm!$I$6*A168</f>
        <v>3.3958333333333336E-3</v>
      </c>
      <c r="M168" s="4">
        <f>pwm!$D$2*J168</f>
        <v>1.95591362918907E-5</v>
      </c>
      <c r="N168" s="3">
        <f>pwm!$I$6-M168</f>
        <v>1.2741970414426359E-6</v>
      </c>
      <c r="O168" s="4">
        <f t="shared" si="15"/>
        <v>4.0071578024095239E-7</v>
      </c>
    </row>
    <row r="169" spans="1:15" x14ac:dyDescent="0.2">
      <c r="A169" s="6">
        <f t="shared" ref="A169:B169" si="79">A168+1</f>
        <v>164</v>
      </c>
      <c r="B169" s="6">
        <f t="shared" si="79"/>
        <v>164</v>
      </c>
      <c r="C169" s="7">
        <f>SIN(RADIANS(pwm!$L$16*B169))</f>
        <v>0.96029368567694318</v>
      </c>
      <c r="D169" s="4">
        <f>pwm!$L$7*A169</f>
        <v>3.4166666666666672E-3</v>
      </c>
      <c r="E169" s="4">
        <f>pwm!$L$7*C169</f>
        <v>2.0006118451602986E-5</v>
      </c>
      <c r="F169" s="4">
        <f>pwm!$L$7-E169</f>
        <v>8.2721488173035033E-7</v>
      </c>
      <c r="G169" s="8">
        <f t="shared" si="13"/>
        <v>0.96029368567694318</v>
      </c>
      <c r="H169" s="4">
        <f t="shared" si="14"/>
        <v>2.0833333333333336E-5</v>
      </c>
      <c r="I169" s="9"/>
      <c r="J169" s="1">
        <f>IF((ROUND(E169/pwm!$D$2,0)+K169)&lt;J168,J168,(ROUND(E169/pwm!$D$2,0)+K169))</f>
        <v>470.39706314323058</v>
      </c>
      <c r="K169" s="83">
        <f t="shared" si="45"/>
        <v>-9.602936856769432</v>
      </c>
      <c r="L169" s="4">
        <f>pwm!$I$6*A169</f>
        <v>3.4166666666666672E-3</v>
      </c>
      <c r="M169" s="4">
        <f>pwm!$D$2*J169</f>
        <v>1.9599877630967943E-5</v>
      </c>
      <c r="N169" s="3">
        <f>pwm!$I$6-M169</f>
        <v>1.2334557023653928E-6</v>
      </c>
      <c r="O169" s="4">
        <f t="shared" si="15"/>
        <v>4.0624082063504249E-7</v>
      </c>
    </row>
    <row r="170" spans="1:15" x14ac:dyDescent="0.2">
      <c r="A170" s="6">
        <f t="shared" ref="A170:B170" si="80">A169+1</f>
        <v>165</v>
      </c>
      <c r="B170" s="6">
        <f t="shared" si="80"/>
        <v>165</v>
      </c>
      <c r="C170" s="7">
        <f>SIN(RADIANS(pwm!$L$16*B170))</f>
        <v>0.96245523645364739</v>
      </c>
      <c r="D170" s="4">
        <f>pwm!$L$7*A170</f>
        <v>3.4375000000000005E-3</v>
      </c>
      <c r="E170" s="4">
        <f>pwm!$L$7*C170</f>
        <v>2.0051150759450989E-5</v>
      </c>
      <c r="F170" s="4">
        <f>pwm!$L$7-E170</f>
        <v>7.821825738823467E-7</v>
      </c>
      <c r="G170" s="8">
        <f t="shared" ref="G170:G205" si="81">E170/H170</f>
        <v>0.96245523645364739</v>
      </c>
      <c r="H170" s="4">
        <f t="shared" ref="H170:H205" si="82">E170+F170</f>
        <v>2.0833333333333336E-5</v>
      </c>
      <c r="I170" s="9"/>
      <c r="J170" s="1">
        <f>IF((ROUND(E170/pwm!$D$2,0)+K170)&lt;J169,J169,(ROUND(E170/pwm!$D$2,0)+K170))</f>
        <v>471.3754476354635</v>
      </c>
      <c r="K170" s="83">
        <f t="shared" si="45"/>
        <v>-9.6245523645364734</v>
      </c>
      <c r="L170" s="4">
        <f>pwm!$I$6*A170</f>
        <v>3.4375000000000005E-3</v>
      </c>
      <c r="M170" s="4">
        <f>pwm!$D$2*J170</f>
        <v>1.9640643651477648E-5</v>
      </c>
      <c r="N170" s="3">
        <f>pwm!$I$6-M170</f>
        <v>1.1926896818556877E-6</v>
      </c>
      <c r="O170" s="4">
        <f t="shared" ref="O170:O205" si="83">E170-M170</f>
        <v>4.1050710797334099E-7</v>
      </c>
    </row>
    <row r="171" spans="1:15" x14ac:dyDescent="0.2">
      <c r="A171" s="6">
        <f t="shared" ref="A171:B171" si="84">A170+1</f>
        <v>166</v>
      </c>
      <c r="B171" s="6">
        <f t="shared" si="84"/>
        <v>166</v>
      </c>
      <c r="C171" s="7">
        <f>SIN(RADIANS(pwm!$L$16*B171))</f>
        <v>0.96455741845779819</v>
      </c>
      <c r="D171" s="4">
        <f>pwm!$L$7*A171</f>
        <v>3.4583333333333337E-3</v>
      </c>
      <c r="E171" s="4">
        <f>pwm!$L$7*C171</f>
        <v>2.0094946217870798E-5</v>
      </c>
      <c r="F171" s="4">
        <f>pwm!$L$7-E171</f>
        <v>7.3838711546253796E-7</v>
      </c>
      <c r="G171" s="8">
        <f t="shared" si="81"/>
        <v>0.96455741845779819</v>
      </c>
      <c r="H171" s="4">
        <f t="shared" si="82"/>
        <v>2.0833333333333336E-5</v>
      </c>
      <c r="I171" s="9"/>
      <c r="J171" s="1">
        <f>IF((ROUND(E171/pwm!$D$2,0)+K171)&lt;J170,J170,(ROUND(E171/pwm!$D$2,0)+K171))</f>
        <v>472.35442581542202</v>
      </c>
      <c r="K171" s="83">
        <f t="shared" si="45"/>
        <v>-9.6455741845779812</v>
      </c>
      <c r="L171" s="4">
        <f>pwm!$I$6*A171</f>
        <v>3.4583333333333337E-3</v>
      </c>
      <c r="M171" s="4">
        <f>pwm!$D$2*J171</f>
        <v>1.9681434408975917E-5</v>
      </c>
      <c r="N171" s="3">
        <f>pwm!$I$6-M171</f>
        <v>1.1518989243574189E-6</v>
      </c>
      <c r="O171" s="4">
        <f t="shared" si="83"/>
        <v>4.1351180889488099E-7</v>
      </c>
    </row>
    <row r="172" spans="1:15" x14ac:dyDescent="0.2">
      <c r="A172" s="6">
        <f t="shared" ref="A172:B172" si="85">A171+1</f>
        <v>167</v>
      </c>
      <c r="B172" s="6">
        <f t="shared" si="85"/>
        <v>167</v>
      </c>
      <c r="C172" s="7">
        <f>SIN(RADIANS(pwm!$L$16*B172))</f>
        <v>0.96660010201690738</v>
      </c>
      <c r="D172" s="4">
        <f>pwm!$L$7*A172</f>
        <v>3.4791666666666673E-3</v>
      </c>
      <c r="E172" s="4">
        <f>pwm!$L$7*C172</f>
        <v>2.013750212535224E-5</v>
      </c>
      <c r="F172" s="4">
        <f>pwm!$L$7-E172</f>
        <v>6.9583120798109581E-7</v>
      </c>
      <c r="G172" s="8">
        <f t="shared" si="81"/>
        <v>0.96660010201690738</v>
      </c>
      <c r="H172" s="4">
        <f t="shared" si="82"/>
        <v>2.0833333333333336E-5</v>
      </c>
      <c r="I172" s="9"/>
      <c r="J172" s="1">
        <f>IF((ROUND(E172/pwm!$D$2,0)+K172)&lt;J171,J171,(ROUND(E172/pwm!$D$2,0)+K172))</f>
        <v>473.33399897983094</v>
      </c>
      <c r="K172" s="83">
        <f t="shared" si="45"/>
        <v>-9.6660010201690731</v>
      </c>
      <c r="L172" s="4">
        <f>pwm!$I$6*A172</f>
        <v>3.4791666666666673E-3</v>
      </c>
      <c r="M172" s="4">
        <f>pwm!$D$2*J172</f>
        <v>1.9722249957492958E-5</v>
      </c>
      <c r="N172" s="3">
        <f>pwm!$I$6-M172</f>
        <v>1.1110833758403776E-6</v>
      </c>
      <c r="O172" s="4">
        <f t="shared" si="83"/>
        <v>4.1525216785928177E-7</v>
      </c>
    </row>
    <row r="173" spans="1:15" x14ac:dyDescent="0.2">
      <c r="A173" s="6">
        <f t="shared" ref="A173:B173" si="86">A172+1</f>
        <v>168</v>
      </c>
      <c r="B173" s="6">
        <f t="shared" si="86"/>
        <v>168</v>
      </c>
      <c r="C173" s="7">
        <f>SIN(RADIANS(pwm!$L$16*B173))</f>
        <v>0.96858316112863108</v>
      </c>
      <c r="D173" s="4">
        <f>pwm!$L$7*A173</f>
        <v>3.5000000000000005E-3</v>
      </c>
      <c r="E173" s="4">
        <f>pwm!$L$7*C173</f>
        <v>2.0178815856846483E-5</v>
      </c>
      <c r="F173" s="4">
        <f>pwm!$L$7-E173</f>
        <v>6.5451747648685306E-7</v>
      </c>
      <c r="G173" s="8">
        <f t="shared" si="81"/>
        <v>0.96858316112863108</v>
      </c>
      <c r="H173" s="4">
        <f t="shared" si="82"/>
        <v>2.0833333333333336E-5</v>
      </c>
      <c r="I173" s="9"/>
      <c r="J173" s="1">
        <f>IF((ROUND(E173/pwm!$D$2,0)+K173)&lt;J172,J172,(ROUND(E173/pwm!$D$2,0)+K173))</f>
        <v>474.31416838871371</v>
      </c>
      <c r="K173" s="83">
        <f t="shared" si="45"/>
        <v>-9.6858316112863108</v>
      </c>
      <c r="L173" s="4">
        <f>pwm!$I$6*A173</f>
        <v>3.5000000000000005E-3</v>
      </c>
      <c r="M173" s="4">
        <f>pwm!$D$2*J173</f>
        <v>1.9763090349529738E-5</v>
      </c>
      <c r="N173" s="3">
        <f>pwm!$I$6-M173</f>
        <v>1.0702429838035981E-6</v>
      </c>
      <c r="O173" s="4">
        <f t="shared" si="83"/>
        <v>4.1572550731674499E-7</v>
      </c>
    </row>
    <row r="174" spans="1:15" x14ac:dyDescent="0.2">
      <c r="A174" s="6">
        <f t="shared" ref="A174:B174" si="87">A173+1</f>
        <v>169</v>
      </c>
      <c r="B174" s="6">
        <f t="shared" si="87"/>
        <v>169</v>
      </c>
      <c r="C174" s="7">
        <f>SIN(RADIANS(pwm!$L$16*B174))</f>
        <v>0.97050647346854246</v>
      </c>
      <c r="D174" s="4">
        <f>pwm!$L$7*A174</f>
        <v>3.5208333333333337E-3</v>
      </c>
      <c r="E174" s="4">
        <f>pwm!$L$7*C174</f>
        <v>2.0218884863927972E-5</v>
      </c>
      <c r="F174" s="4">
        <f>pwm!$L$7-E174</f>
        <v>6.1444846940536451E-7</v>
      </c>
      <c r="G174" s="8">
        <f t="shared" si="81"/>
        <v>0.97050647346854246</v>
      </c>
      <c r="H174" s="4">
        <f t="shared" si="82"/>
        <v>2.0833333333333336E-5</v>
      </c>
      <c r="I174" s="9"/>
      <c r="J174" s="1">
        <f>IF((ROUND(E174/pwm!$D$2,0)+K174)&lt;J173,J173,(ROUND(E174/pwm!$D$2,0)+K174))</f>
        <v>475.29493526531456</v>
      </c>
      <c r="K174" s="83">
        <f t="shared" si="45"/>
        <v>-9.7050647346854255</v>
      </c>
      <c r="L174" s="4">
        <f>pwm!$I$6*A174</f>
        <v>3.5208333333333337E-3</v>
      </c>
      <c r="M174" s="4">
        <f>pwm!$D$2*J174</f>
        <v>1.9803955636054776E-5</v>
      </c>
      <c r="N174" s="3">
        <f>pwm!$I$6-M174</f>
        <v>1.0293776972785601E-6</v>
      </c>
      <c r="O174" s="4">
        <f t="shared" si="83"/>
        <v>4.1492922787319554E-7</v>
      </c>
    </row>
    <row r="175" spans="1:15" x14ac:dyDescent="0.2">
      <c r="A175" s="6">
        <f t="shared" ref="A175:B175" si="88">A174+1</f>
        <v>170</v>
      </c>
      <c r="B175" s="6">
        <f t="shared" si="88"/>
        <v>170</v>
      </c>
      <c r="C175" s="7">
        <f>SIN(RADIANS(pwm!$L$16*B175))</f>
        <v>0.97236992039767667</v>
      </c>
      <c r="D175" s="4">
        <f>pwm!$L$7*A175</f>
        <v>3.5416666666666669E-3</v>
      </c>
      <c r="E175" s="4">
        <f>pwm!$L$7*C175</f>
        <v>2.0257706674951601E-5</v>
      </c>
      <c r="F175" s="4">
        <f>pwm!$L$7-E175</f>
        <v>5.7562665838173485E-7</v>
      </c>
      <c r="G175" s="8">
        <f t="shared" si="81"/>
        <v>0.97236992039767678</v>
      </c>
      <c r="H175" s="4">
        <f t="shared" si="82"/>
        <v>2.0833333333333336E-5</v>
      </c>
      <c r="I175" s="9"/>
      <c r="J175" s="1">
        <f>IF((ROUND(E175/pwm!$D$2,0)+K175)&lt;J174,J174,(ROUND(E175/pwm!$D$2,0)+K175))</f>
        <v>476.27630079602324</v>
      </c>
      <c r="K175" s="83">
        <f t="shared" si="45"/>
        <v>-9.723699203976766</v>
      </c>
      <c r="L175" s="4">
        <f>pwm!$I$6*A175</f>
        <v>3.5416666666666669E-3</v>
      </c>
      <c r="M175" s="4">
        <f>pwm!$D$2*J175</f>
        <v>1.9844845866500969E-5</v>
      </c>
      <c r="N175" s="3">
        <f>pwm!$I$6-M175</f>
        <v>9.8848746683236657E-7</v>
      </c>
      <c r="O175" s="4">
        <f t="shared" si="83"/>
        <v>4.1286080845063172E-7</v>
      </c>
    </row>
    <row r="176" spans="1:15" x14ac:dyDescent="0.2">
      <c r="A176" s="6">
        <f t="shared" ref="A176:B176" si="89">A175+1</f>
        <v>171</v>
      </c>
      <c r="B176" s="6">
        <f t="shared" si="89"/>
        <v>171</v>
      </c>
      <c r="C176" s="7">
        <f>SIN(RADIANS(pwm!$L$16*B176))</f>
        <v>0.97417338696984945</v>
      </c>
      <c r="D176" s="4">
        <f>pwm!$L$7*A176</f>
        <v>3.5625000000000006E-3</v>
      </c>
      <c r="E176" s="4">
        <f>pwm!$L$7*C176</f>
        <v>2.02952788952052E-5</v>
      </c>
      <c r="F176" s="4">
        <f>pwm!$L$7-E176</f>
        <v>5.3805443812813584E-7</v>
      </c>
      <c r="G176" s="8">
        <f t="shared" si="81"/>
        <v>0.97417338696984945</v>
      </c>
      <c r="H176" s="4">
        <f t="shared" si="82"/>
        <v>2.0833333333333336E-5</v>
      </c>
      <c r="I176" s="9"/>
      <c r="J176" s="1">
        <f>IF((ROUND(E176/pwm!$D$2,0)+K176)&lt;J175,J175,(ROUND(E176/pwm!$D$2,0)+K176))</f>
        <v>477.25826613030148</v>
      </c>
      <c r="K176" s="83">
        <f t="shared" si="45"/>
        <v>-9.7417338696984945</v>
      </c>
      <c r="L176" s="4">
        <f>pwm!$I$6*A176</f>
        <v>3.5625000000000006E-3</v>
      </c>
      <c r="M176" s="4">
        <f>pwm!$D$2*J176</f>
        <v>1.9885761088762563E-5</v>
      </c>
      <c r="N176" s="3">
        <f>pwm!$I$6-M176</f>
        <v>9.4757224457077288E-7</v>
      </c>
      <c r="O176" s="4">
        <f t="shared" si="83"/>
        <v>4.0951780644263704E-7</v>
      </c>
    </row>
    <row r="177" spans="1:15" x14ac:dyDescent="0.2">
      <c r="A177" s="6">
        <f t="shared" ref="A177:B177" si="90">A176+1</f>
        <v>172</v>
      </c>
      <c r="B177" s="6">
        <f t="shared" si="90"/>
        <v>172</v>
      </c>
      <c r="C177" s="7">
        <f>SIN(RADIANS(pwm!$L$16*B177))</f>
        <v>0.97591676193874743</v>
      </c>
      <c r="D177" s="4">
        <f>pwm!$L$7*A177</f>
        <v>3.5833333333333338E-3</v>
      </c>
      <c r="E177" s="4">
        <f>pwm!$L$7*C177</f>
        <v>2.0331599207057242E-5</v>
      </c>
      <c r="F177" s="4">
        <f>pwm!$L$7-E177</f>
        <v>5.017341262760939E-7</v>
      </c>
      <c r="G177" s="8">
        <f t="shared" si="81"/>
        <v>0.97591676193874755</v>
      </c>
      <c r="H177" s="4">
        <f t="shared" si="82"/>
        <v>2.0833333333333336E-5</v>
      </c>
      <c r="I177" s="9"/>
      <c r="J177" s="1">
        <f>IF((ROUND(E177/pwm!$D$2,0)+K177)&lt;J176,J176,(ROUND(E177/pwm!$D$2,0)+K177))</f>
        <v>478.24083238061252</v>
      </c>
      <c r="K177" s="83">
        <f t="shared" si="45"/>
        <v>-9.7591676193874743</v>
      </c>
      <c r="L177" s="4">
        <f>pwm!$I$6*A177</f>
        <v>3.5833333333333338E-3</v>
      </c>
      <c r="M177" s="4">
        <f>pwm!$D$2*J177</f>
        <v>1.9926701349192188E-5</v>
      </c>
      <c r="N177" s="3">
        <f>pwm!$I$6-M177</f>
        <v>9.0663198414114778E-7</v>
      </c>
      <c r="O177" s="4">
        <f t="shared" si="83"/>
        <v>4.0489785786505388E-7</v>
      </c>
    </row>
    <row r="178" spans="1:15" x14ac:dyDescent="0.2">
      <c r="A178" s="6">
        <f t="shared" ref="A178:B178" si="91">A177+1</f>
        <v>173</v>
      </c>
      <c r="B178" s="6">
        <f t="shared" si="91"/>
        <v>173</v>
      </c>
      <c r="C178" s="7">
        <f>SIN(RADIANS(pwm!$L$16*B178))</f>
        <v>0.97759993776479071</v>
      </c>
      <c r="D178" s="4">
        <f>pwm!$L$7*A178</f>
        <v>3.604166666666667E-3</v>
      </c>
      <c r="E178" s="4">
        <f>pwm!$L$7*C178</f>
        <v>2.0366665370099808E-5</v>
      </c>
      <c r="F178" s="4">
        <f>pwm!$L$7-E178</f>
        <v>4.6666796323352789E-7</v>
      </c>
      <c r="G178" s="8">
        <f t="shared" si="81"/>
        <v>0.97759993776479071</v>
      </c>
      <c r="H178" s="4">
        <f t="shared" si="82"/>
        <v>2.0833333333333336E-5</v>
      </c>
      <c r="I178" s="9"/>
      <c r="J178" s="1">
        <f>IF((ROUND(E178/pwm!$D$2,0)+K178)&lt;J177,J177,(ROUND(E178/pwm!$D$2,0)+K178))</f>
        <v>479.22400062235209</v>
      </c>
      <c r="K178" s="83">
        <f t="shared" si="45"/>
        <v>-9.7759993776479064</v>
      </c>
      <c r="L178" s="4">
        <f>pwm!$I$6*A178</f>
        <v>3.604166666666667E-3</v>
      </c>
      <c r="M178" s="4">
        <f>pwm!$D$2*J178</f>
        <v>1.9967666692598006E-5</v>
      </c>
      <c r="N178" s="3">
        <f>pwm!$I$6-M178</f>
        <v>8.6566664073532977E-7</v>
      </c>
      <c r="O178" s="4">
        <f t="shared" si="83"/>
        <v>3.9899867750180188E-7</v>
      </c>
    </row>
    <row r="179" spans="1:15" x14ac:dyDescent="0.2">
      <c r="A179" s="6">
        <f t="shared" ref="A179:B179" si="92">A178+1</f>
        <v>174</v>
      </c>
      <c r="B179" s="6">
        <f t="shared" si="92"/>
        <v>174</v>
      </c>
      <c r="C179" s="7">
        <f>SIN(RADIANS(pwm!$L$16*B179))</f>
        <v>0.97922281062176586</v>
      </c>
      <c r="D179" s="4">
        <f>pwm!$L$7*A179</f>
        <v>3.6250000000000006E-3</v>
      </c>
      <c r="E179" s="4">
        <f>pwm!$L$7*C179</f>
        <v>2.0400475221286792E-5</v>
      </c>
      <c r="F179" s="4">
        <f>pwm!$L$7-E179</f>
        <v>4.3285811204654383E-7</v>
      </c>
      <c r="G179" s="8">
        <f t="shared" si="81"/>
        <v>0.97922281062176586</v>
      </c>
      <c r="H179" s="4">
        <f t="shared" si="82"/>
        <v>2.0833333333333336E-5</v>
      </c>
      <c r="I179" s="9"/>
      <c r="J179" s="1">
        <f>IF((ROUND(E179/pwm!$D$2,0)+K179)&lt;J178,J178,(ROUND(E179/pwm!$D$2,0)+K179))</f>
        <v>480.20777189378236</v>
      </c>
      <c r="K179" s="83">
        <f t="shared" si="45"/>
        <v>-9.7922281062176584</v>
      </c>
      <c r="L179" s="4">
        <f>pwm!$I$6*A179</f>
        <v>3.6250000000000006E-3</v>
      </c>
      <c r="M179" s="4">
        <f>pwm!$D$2*J179</f>
        <v>2.0008657162240934E-5</v>
      </c>
      <c r="N179" s="3">
        <f>pwm!$I$6-M179</f>
        <v>8.2467617109240195E-7</v>
      </c>
      <c r="O179" s="4">
        <f t="shared" si="83"/>
        <v>3.9181805904585812E-7</v>
      </c>
    </row>
    <row r="180" spans="1:15" x14ac:dyDescent="0.2">
      <c r="A180" s="6">
        <f t="shared" ref="A180:B180" si="93">A179+1</f>
        <v>175</v>
      </c>
      <c r="B180" s="6">
        <f t="shared" si="93"/>
        <v>175</v>
      </c>
      <c r="C180" s="7">
        <f>SIN(RADIANS(pwm!$L$16*B180))</f>
        <v>0.98078528040323043</v>
      </c>
      <c r="D180" s="4">
        <f>pwm!$L$7*A180</f>
        <v>3.6458333333333338E-3</v>
      </c>
      <c r="E180" s="4">
        <f>pwm!$L$7*C180</f>
        <v>2.0433026675067302E-5</v>
      </c>
      <c r="F180" s="4">
        <f>pwm!$L$7-E180</f>
        <v>4.0030665826603401E-7</v>
      </c>
      <c r="G180" s="8">
        <f t="shared" si="81"/>
        <v>0.98078528040323032</v>
      </c>
      <c r="H180" s="4">
        <f t="shared" si="82"/>
        <v>2.0833333333333336E-5</v>
      </c>
      <c r="I180" s="9"/>
      <c r="J180" s="1">
        <f>IF((ROUND(E180/pwm!$D$2,0)+K180)&lt;J179,J179,(ROUND(E180/pwm!$D$2,0)+K180))</f>
        <v>480.20777189378236</v>
      </c>
      <c r="K180" s="83">
        <f t="shared" si="45"/>
        <v>-9.8078528040323043</v>
      </c>
      <c r="L180" s="4">
        <f>pwm!$I$6*A180</f>
        <v>3.6458333333333338E-3</v>
      </c>
      <c r="M180" s="4">
        <f>pwm!$D$2*J180</f>
        <v>2.0008657162240934E-5</v>
      </c>
      <c r="N180" s="3">
        <f>pwm!$I$6-M180</f>
        <v>8.2467617109240195E-7</v>
      </c>
      <c r="O180" s="4">
        <f t="shared" si="83"/>
        <v>4.2436951282636795E-7</v>
      </c>
    </row>
    <row r="181" spans="1:15" x14ac:dyDescent="0.2">
      <c r="A181" s="6">
        <f t="shared" ref="A181:B181" si="94">A180+1</f>
        <v>176</v>
      </c>
      <c r="B181" s="6">
        <f t="shared" si="94"/>
        <v>176</v>
      </c>
      <c r="C181" s="7">
        <f>SIN(RADIANS(pwm!$L$16*B181))</f>
        <v>0.98228725072868872</v>
      </c>
      <c r="D181" s="4">
        <f>pwm!$L$7*A181</f>
        <v>3.666666666666667E-3</v>
      </c>
      <c r="E181" s="4">
        <f>pwm!$L$7*C181</f>
        <v>2.046431772351435E-5</v>
      </c>
      <c r="F181" s="4">
        <f>pwm!$L$7-E181</f>
        <v>3.6901560981898553E-7</v>
      </c>
      <c r="G181" s="8">
        <f t="shared" si="81"/>
        <v>0.98228725072868872</v>
      </c>
      <c r="H181" s="4">
        <f t="shared" si="82"/>
        <v>2.0833333333333336E-5</v>
      </c>
      <c r="I181" s="9"/>
      <c r="J181" s="1">
        <f>IF((ROUND(E181/pwm!$D$2,0)+K181)&lt;J180,J180,(ROUND(E181/pwm!$D$2,0)+K181))</f>
        <v>481.17712749271311</v>
      </c>
      <c r="K181" s="83">
        <f t="shared" si="45"/>
        <v>-9.8228725072868865</v>
      </c>
      <c r="L181" s="4">
        <f>pwm!$I$6*A181</f>
        <v>3.666666666666667E-3</v>
      </c>
      <c r="M181" s="4">
        <f>pwm!$D$2*J181</f>
        <v>2.0049046978863048E-5</v>
      </c>
      <c r="N181" s="3">
        <f>pwm!$I$6-M181</f>
        <v>7.8428635447028847E-7</v>
      </c>
      <c r="O181" s="4">
        <f t="shared" si="83"/>
        <v>4.1527074465130294E-7</v>
      </c>
    </row>
    <row r="182" spans="1:15" x14ac:dyDescent="0.2">
      <c r="A182" s="6">
        <f t="shared" ref="A182:B182" si="95">A181+1</f>
        <v>177</v>
      </c>
      <c r="B182" s="6">
        <f t="shared" si="95"/>
        <v>177</v>
      </c>
      <c r="C182" s="7">
        <f>SIN(RADIANS(pwm!$L$16*B182))</f>
        <v>0.98372862894953594</v>
      </c>
      <c r="D182" s="4">
        <f>pwm!$L$7*A182</f>
        <v>3.6875000000000007E-3</v>
      </c>
      <c r="E182" s="4">
        <f>pwm!$L$7*C182</f>
        <v>2.0494346436448668E-5</v>
      </c>
      <c r="F182" s="4">
        <f>pwm!$L$7-E182</f>
        <v>3.3898689688466785E-7</v>
      </c>
      <c r="G182" s="8">
        <f t="shared" si="81"/>
        <v>0.98372862894953594</v>
      </c>
      <c r="H182" s="4">
        <f t="shared" si="82"/>
        <v>2.0833333333333336E-5</v>
      </c>
      <c r="I182" s="9"/>
      <c r="J182" s="1">
        <f>IF((ROUND(E182/pwm!$D$2,0)+K182)&lt;J181,J181,(ROUND(E182/pwm!$D$2,0)+K182))</f>
        <v>482.16271371050465</v>
      </c>
      <c r="K182" s="83">
        <f t="shared" si="45"/>
        <v>-9.8372862894953599</v>
      </c>
      <c r="L182" s="4">
        <f>pwm!$I$6*A182</f>
        <v>3.6875000000000007E-3</v>
      </c>
      <c r="M182" s="4">
        <f>pwm!$D$2*J182</f>
        <v>2.0090113071271027E-5</v>
      </c>
      <c r="N182" s="3">
        <f>pwm!$I$6-M182</f>
        <v>7.4322026206230854E-7</v>
      </c>
      <c r="O182" s="4">
        <f t="shared" si="83"/>
        <v>4.0423336517764069E-7</v>
      </c>
    </row>
    <row r="183" spans="1:15" x14ac:dyDescent="0.2">
      <c r="A183" s="6">
        <f t="shared" ref="A183:B183" si="96">A182+1</f>
        <v>178</v>
      </c>
      <c r="B183" s="6">
        <f t="shared" si="96"/>
        <v>178</v>
      </c>
      <c r="C183" s="7">
        <f>SIN(RADIANS(pwm!$L$16*B183))</f>
        <v>0.98510932615477398</v>
      </c>
      <c r="D183" s="4">
        <f>pwm!$L$7*A183</f>
        <v>3.7083333333333339E-3</v>
      </c>
      <c r="E183" s="4">
        <f>pwm!$L$7*C183</f>
        <v>2.0523110961557793E-5</v>
      </c>
      <c r="F183" s="4">
        <f>pwm!$L$7-E183</f>
        <v>3.1022237177554332E-7</v>
      </c>
      <c r="G183" s="8">
        <f t="shared" si="81"/>
        <v>0.98510932615477387</v>
      </c>
      <c r="H183" s="4">
        <f t="shared" si="82"/>
        <v>2.0833333333333336E-5</v>
      </c>
      <c r="I183" s="9"/>
      <c r="J183" s="1">
        <f>IF((ROUND(E183/pwm!$D$2,0)+K183)&lt;J182,J182,(ROUND(E183/pwm!$D$2,0)+K183))</f>
        <v>483.14890673845224</v>
      </c>
      <c r="K183" s="83">
        <f t="shared" si="45"/>
        <v>-9.8510932615477405</v>
      </c>
      <c r="L183" s="4">
        <f>pwm!$I$6*A183</f>
        <v>3.7083333333333339E-3</v>
      </c>
      <c r="M183" s="4">
        <f>pwm!$D$2*J183</f>
        <v>2.0131204447435511E-5</v>
      </c>
      <c r="N183" s="3">
        <f>pwm!$I$6-M183</f>
        <v>7.0212888589782536E-7</v>
      </c>
      <c r="O183" s="4">
        <f t="shared" si="83"/>
        <v>3.9190651412228204E-7</v>
      </c>
    </row>
    <row r="184" spans="1:15" x14ac:dyDescent="0.2">
      <c r="A184" s="6">
        <f t="shared" ref="A184:B184" si="97">A183+1</f>
        <v>179</v>
      </c>
      <c r="B184" s="6">
        <f t="shared" si="97"/>
        <v>179</v>
      </c>
      <c r="C184" s="7">
        <f>SIN(RADIANS(pwm!$L$16*B184))</f>
        <v>0.98642925717649554</v>
      </c>
      <c r="D184" s="4">
        <f>pwm!$L$7*A184</f>
        <v>3.7291666666666671E-3</v>
      </c>
      <c r="E184" s="4">
        <f>pwm!$L$7*C184</f>
        <v>2.0550609524510327E-5</v>
      </c>
      <c r="F184" s="4">
        <f>pwm!$L$7-E184</f>
        <v>2.8272380882300922E-7</v>
      </c>
      <c r="G184" s="8">
        <f t="shared" si="81"/>
        <v>0.98642925717649554</v>
      </c>
      <c r="H184" s="4">
        <f t="shared" si="82"/>
        <v>2.0833333333333336E-5</v>
      </c>
      <c r="I184" s="9"/>
      <c r="J184" s="1">
        <f>IF((ROUND(E184/pwm!$D$2,0)+K184)&lt;J183,J183,(ROUND(E184/pwm!$D$2,0)+K184))</f>
        <v>483.14890673845224</v>
      </c>
      <c r="K184" s="83">
        <f t="shared" si="45"/>
        <v>-9.8642925717649561</v>
      </c>
      <c r="L184" s="4">
        <f>pwm!$I$6*A184</f>
        <v>3.7291666666666671E-3</v>
      </c>
      <c r="M184" s="4">
        <f>pwm!$D$2*J184</f>
        <v>2.0131204447435511E-5</v>
      </c>
      <c r="N184" s="3">
        <f>pwm!$I$6-M184</f>
        <v>7.0212888589782536E-7</v>
      </c>
      <c r="O184" s="4">
        <f t="shared" si="83"/>
        <v>4.1940507707481615E-7</v>
      </c>
    </row>
    <row r="185" spans="1:15" x14ac:dyDescent="0.2">
      <c r="A185" s="6">
        <f t="shared" ref="A185:B185" si="98">A184+1</f>
        <v>180</v>
      </c>
      <c r="B185" s="6">
        <f t="shared" si="98"/>
        <v>180</v>
      </c>
      <c r="C185" s="7">
        <f>SIN(RADIANS(pwm!$L$16*B185))</f>
        <v>0.98768834059513777</v>
      </c>
      <c r="D185" s="4">
        <f>pwm!$L$7*A185</f>
        <v>3.7500000000000003E-3</v>
      </c>
      <c r="E185" s="4">
        <f>pwm!$L$7*C185</f>
        <v>2.0576840429065372E-5</v>
      </c>
      <c r="F185" s="4">
        <f>pwm!$L$7-E185</f>
        <v>2.5649290426796447E-7</v>
      </c>
      <c r="G185" s="8">
        <f t="shared" si="81"/>
        <v>0.98768834059513766</v>
      </c>
      <c r="H185" s="4">
        <f t="shared" si="82"/>
        <v>2.0833333333333336E-5</v>
      </c>
      <c r="I185" s="9"/>
      <c r="J185" s="1">
        <f>IF((ROUND(E185/pwm!$D$2,0)+K185)&lt;J184,J184,(ROUND(E185/pwm!$D$2,0)+K185))</f>
        <v>484.12311659404861</v>
      </c>
      <c r="K185" s="83">
        <f t="shared" si="45"/>
        <v>-9.8768834059513786</v>
      </c>
      <c r="L185" s="4">
        <f>pwm!$I$6*A185</f>
        <v>3.7500000000000003E-3</v>
      </c>
      <c r="M185" s="4">
        <f>pwm!$D$2*J185</f>
        <v>2.0171796524752027E-5</v>
      </c>
      <c r="N185" s="3">
        <f>pwm!$I$6-M185</f>
        <v>6.6153680858130944E-7</v>
      </c>
      <c r="O185" s="4">
        <f t="shared" si="83"/>
        <v>4.0504390431334497E-7</v>
      </c>
    </row>
    <row r="186" spans="1:15" x14ac:dyDescent="0.2">
      <c r="A186" s="6">
        <f t="shared" ref="A186:B186" si="99">A185+1</f>
        <v>181</v>
      </c>
      <c r="B186" s="6">
        <f t="shared" si="99"/>
        <v>181</v>
      </c>
      <c r="C186" s="7">
        <f>SIN(RADIANS(pwm!$L$16*B186))</f>
        <v>0.98888649874450463</v>
      </c>
      <c r="D186" s="4">
        <f>pwm!$L$7*A186</f>
        <v>3.7708333333333339E-3</v>
      </c>
      <c r="E186" s="4">
        <f>pwm!$L$7*C186</f>
        <v>2.0601802057177182E-5</v>
      </c>
      <c r="F186" s="4">
        <f>pwm!$L$7-E186</f>
        <v>2.3153127615615368E-7</v>
      </c>
      <c r="G186" s="8">
        <f t="shared" si="81"/>
        <v>0.98888649874450463</v>
      </c>
      <c r="H186" s="4">
        <f t="shared" si="82"/>
        <v>2.0833333333333336E-5</v>
      </c>
      <c r="I186" s="9"/>
      <c r="J186" s="1">
        <f>IF((ROUND(E186/pwm!$D$2,0)+K186)&lt;J185,J185,(ROUND(E186/pwm!$D$2,0)+K186))</f>
        <v>484.12311659404861</v>
      </c>
      <c r="K186" s="83">
        <f t="shared" si="45"/>
        <v>-9.8888649874450465</v>
      </c>
      <c r="L186" s="4">
        <f>pwm!$I$6*A186</f>
        <v>3.7708333333333339E-3</v>
      </c>
      <c r="M186" s="4">
        <f>pwm!$D$2*J186</f>
        <v>2.0171796524752027E-5</v>
      </c>
      <c r="N186" s="3">
        <f>pwm!$I$6-M186</f>
        <v>6.6153680858130944E-7</v>
      </c>
      <c r="O186" s="4">
        <f t="shared" si="83"/>
        <v>4.3000553242515576E-7</v>
      </c>
    </row>
    <row r="187" spans="1:15" x14ac:dyDescent="0.2">
      <c r="A187" s="6">
        <f t="shared" ref="A187:B187" si="100">A186+1</f>
        <v>182</v>
      </c>
      <c r="B187" s="6">
        <f t="shared" si="100"/>
        <v>182</v>
      </c>
      <c r="C187" s="7">
        <f>SIN(RADIANS(pwm!$L$16*B187))</f>
        <v>0.99002365771655754</v>
      </c>
      <c r="D187" s="4">
        <f>pwm!$L$7*A187</f>
        <v>3.7916666666666671E-3</v>
      </c>
      <c r="E187" s="4">
        <f>pwm!$L$7*C187</f>
        <v>2.0625492869094953E-5</v>
      </c>
      <c r="F187" s="4">
        <f>pwm!$L$7-E187</f>
        <v>2.0784046423838321E-7</v>
      </c>
      <c r="G187" s="8">
        <f t="shared" si="81"/>
        <v>0.99002365771655765</v>
      </c>
      <c r="H187" s="4">
        <f t="shared" si="82"/>
        <v>2.0833333333333336E-5</v>
      </c>
      <c r="I187" s="9"/>
      <c r="J187" s="1">
        <f>IF((ROUND(E187/pwm!$D$2,0)+K187)&lt;J186,J186,(ROUND(E187/pwm!$D$2,0)+K187))</f>
        <v>485.09976342283443</v>
      </c>
      <c r="K187" s="83">
        <f t="shared" si="45"/>
        <v>-9.9002365771655754</v>
      </c>
      <c r="L187" s="4">
        <f>pwm!$I$6*A187</f>
        <v>3.7916666666666671E-3</v>
      </c>
      <c r="M187" s="4">
        <f>pwm!$D$2*J187</f>
        <v>2.0212490142618101E-5</v>
      </c>
      <c r="N187" s="3">
        <f>pwm!$I$6-M187</f>
        <v>6.2084319071523486E-7</v>
      </c>
      <c r="O187" s="4">
        <f t="shared" si="83"/>
        <v>4.1300272647685164E-7</v>
      </c>
    </row>
    <row r="188" spans="1:15" x14ac:dyDescent="0.2">
      <c r="A188" s="6">
        <f t="shared" ref="A188:B188" si="101">A187+1</f>
        <v>183</v>
      </c>
      <c r="B188" s="6">
        <f t="shared" si="101"/>
        <v>183</v>
      </c>
      <c r="C188" s="7">
        <f>SIN(RADIANS(pwm!$L$16*B188))</f>
        <v>0.99109974736597484</v>
      </c>
      <c r="D188" s="4">
        <f>pwm!$L$7*A188</f>
        <v>3.8125000000000004E-3</v>
      </c>
      <c r="E188" s="4">
        <f>pwm!$L$7*C188</f>
        <v>2.0647911403457811E-5</v>
      </c>
      <c r="F188" s="4">
        <f>pwm!$L$7-E188</f>
        <v>1.8542192987552479E-7</v>
      </c>
      <c r="G188" s="8">
        <f t="shared" si="81"/>
        <v>0.99109974736597484</v>
      </c>
      <c r="H188" s="4">
        <f t="shared" si="82"/>
        <v>2.0833333333333336E-5</v>
      </c>
      <c r="I188" s="9"/>
      <c r="J188" s="1">
        <f>IF((ROUND(E188/pwm!$D$2,0)+K188)&lt;J187,J187,(ROUND(E188/pwm!$D$2,0)+K188))</f>
        <v>486.08900252634027</v>
      </c>
      <c r="K188" s="83">
        <f t="shared" si="45"/>
        <v>-9.9109974736597479</v>
      </c>
      <c r="L188" s="4">
        <f>pwm!$I$6*A188</f>
        <v>3.8125000000000004E-3</v>
      </c>
      <c r="M188" s="4">
        <f>pwm!$D$2*J188</f>
        <v>2.0253708438597513E-5</v>
      </c>
      <c r="N188" s="3">
        <f>pwm!$I$6-M188</f>
        <v>5.7962489473582283E-7</v>
      </c>
      <c r="O188" s="4">
        <f t="shared" si="83"/>
        <v>3.9420296486029804E-7</v>
      </c>
    </row>
    <row r="189" spans="1:15" x14ac:dyDescent="0.2">
      <c r="A189" s="6">
        <f t="shared" ref="A189:B189" si="102">A188+1</f>
        <v>184</v>
      </c>
      <c r="B189" s="6">
        <f t="shared" si="102"/>
        <v>184</v>
      </c>
      <c r="C189" s="7">
        <f>SIN(RADIANS(pwm!$L$16*B189))</f>
        <v>0.99211470131447788</v>
      </c>
      <c r="D189" s="4">
        <f>pwm!$L$7*A189</f>
        <v>3.833333333333334E-3</v>
      </c>
      <c r="E189" s="4">
        <f>pwm!$L$7*C189</f>
        <v>2.0669056277384958E-5</v>
      </c>
      <c r="F189" s="4">
        <f>pwm!$L$7-E189</f>
        <v>1.6427705594837763E-7</v>
      </c>
      <c r="G189" s="8">
        <f t="shared" si="81"/>
        <v>0.99211470131447788</v>
      </c>
      <c r="H189" s="4">
        <f t="shared" si="82"/>
        <v>2.0833333333333336E-5</v>
      </c>
      <c r="I189" s="9"/>
      <c r="J189" s="1">
        <f>IF((ROUND(E189/pwm!$D$2,0)+K189)&lt;J188,J188,(ROUND(E189/pwm!$D$2,0)+K189))</f>
        <v>486.08900252634027</v>
      </c>
      <c r="K189" s="83">
        <f t="shared" si="45"/>
        <v>-9.921147013144779</v>
      </c>
      <c r="L189" s="4">
        <f>pwm!$I$6*A189</f>
        <v>3.833333333333334E-3</v>
      </c>
      <c r="M189" s="4">
        <f>pwm!$D$2*J189</f>
        <v>2.0253708438597513E-5</v>
      </c>
      <c r="N189" s="3">
        <f>pwm!$I$6-M189</f>
        <v>5.7962489473582283E-7</v>
      </c>
      <c r="O189" s="4">
        <f t="shared" si="83"/>
        <v>4.153478387874452E-7</v>
      </c>
    </row>
    <row r="190" spans="1:15" x14ac:dyDescent="0.2">
      <c r="A190" s="6">
        <f t="shared" ref="A190:B190" si="103">A189+1</f>
        <v>185</v>
      </c>
      <c r="B190" s="6">
        <f t="shared" si="103"/>
        <v>185</v>
      </c>
      <c r="C190" s="7">
        <f>SIN(RADIANS(pwm!$L$16*B190))</f>
        <v>0.99306845695492629</v>
      </c>
      <c r="D190" s="4">
        <f>pwm!$L$7*A190</f>
        <v>3.8541666666666672E-3</v>
      </c>
      <c r="E190" s="4">
        <f>pwm!$L$7*C190</f>
        <v>2.0688926186560967E-5</v>
      </c>
      <c r="F190" s="4">
        <f>pwm!$L$7-E190</f>
        <v>1.4440714677236882E-7</v>
      </c>
      <c r="G190" s="8">
        <f t="shared" si="81"/>
        <v>0.99306845695492629</v>
      </c>
      <c r="H190" s="4">
        <f t="shared" si="82"/>
        <v>2.0833333333333336E-5</v>
      </c>
      <c r="I190" s="9"/>
      <c r="J190" s="1">
        <f>IF((ROUND(E190/pwm!$D$2,0)+K190)&lt;J189,J189,(ROUND(E190/pwm!$D$2,0)+K190))</f>
        <v>487.06931543045073</v>
      </c>
      <c r="K190" s="83">
        <f t="shared" si="45"/>
        <v>-9.9306845695492623</v>
      </c>
      <c r="L190" s="4">
        <f>pwm!$I$6*A190</f>
        <v>3.8541666666666672E-3</v>
      </c>
      <c r="M190" s="4">
        <f>pwm!$D$2*J190</f>
        <v>2.0294554809602115E-5</v>
      </c>
      <c r="N190" s="3">
        <f>pwm!$I$6-M190</f>
        <v>5.3877852373122062E-7</v>
      </c>
      <c r="O190" s="4">
        <f t="shared" si="83"/>
        <v>3.943713769588518E-7</v>
      </c>
    </row>
    <row r="191" spans="1:15" x14ac:dyDescent="0.2">
      <c r="A191" s="6">
        <f t="shared" ref="A191:B191" si="104">A190+1</f>
        <v>186</v>
      </c>
      <c r="B191" s="6">
        <f t="shared" si="104"/>
        <v>186</v>
      </c>
      <c r="C191" s="7">
        <f>SIN(RADIANS(pwm!$L$16*B191))</f>
        <v>0.99396095545517971</v>
      </c>
      <c r="D191" s="4">
        <f>pwm!$L$7*A191</f>
        <v>3.8750000000000004E-3</v>
      </c>
      <c r="E191" s="4">
        <f>pwm!$L$7*C191</f>
        <v>2.0707519905316247E-5</v>
      </c>
      <c r="F191" s="4">
        <f>pwm!$L$7-E191</f>
        <v>1.2581342801708861E-7</v>
      </c>
      <c r="G191" s="8">
        <f t="shared" si="81"/>
        <v>0.99396095545517971</v>
      </c>
      <c r="H191" s="4">
        <f t="shared" si="82"/>
        <v>2.0833333333333336E-5</v>
      </c>
      <c r="I191" s="9"/>
      <c r="J191" s="1">
        <f>IF((ROUND(E191/pwm!$D$2,0)+K191)&lt;J190,J190,(ROUND(E191/pwm!$D$2,0)+K191))</f>
        <v>487.06931543045073</v>
      </c>
      <c r="K191" s="83">
        <f t="shared" si="45"/>
        <v>-9.9396095545517973</v>
      </c>
      <c r="L191" s="4">
        <f>pwm!$I$6*A191</f>
        <v>3.8750000000000004E-3</v>
      </c>
      <c r="M191" s="4">
        <f>pwm!$D$2*J191</f>
        <v>2.0294554809602115E-5</v>
      </c>
      <c r="N191" s="3">
        <f>pwm!$I$6-M191</f>
        <v>5.3877852373122062E-7</v>
      </c>
      <c r="O191" s="4">
        <f t="shared" si="83"/>
        <v>4.1296509571413201E-7</v>
      </c>
    </row>
    <row r="192" spans="1:15" x14ac:dyDescent="0.2">
      <c r="A192" s="6">
        <f t="shared" ref="A192:B192" si="105">A191+1</f>
        <v>187</v>
      </c>
      <c r="B192" s="6">
        <f t="shared" si="105"/>
        <v>187</v>
      </c>
      <c r="C192" s="7">
        <f>SIN(RADIANS(pwm!$L$16*B192))</f>
        <v>0.99479214176172648</v>
      </c>
      <c r="D192" s="4">
        <f>pwm!$L$7*A192</f>
        <v>3.895833333333334E-3</v>
      </c>
      <c r="E192" s="4">
        <f>pwm!$L$7*C192</f>
        <v>2.0724836286702638E-5</v>
      </c>
      <c r="F192" s="4">
        <f>pwm!$L$7-E192</f>
        <v>1.0849704663069774E-7</v>
      </c>
      <c r="G192" s="8">
        <f t="shared" si="81"/>
        <v>0.99479214176172648</v>
      </c>
      <c r="H192" s="4">
        <f t="shared" si="82"/>
        <v>2.0833333333333336E-5</v>
      </c>
      <c r="I192" s="9"/>
      <c r="J192" s="1">
        <f>IF((ROUND(E192/pwm!$D$2,0)+K192)&lt;J191,J191,(ROUND(E192/pwm!$D$2,0)+K192))</f>
        <v>487.06931543045073</v>
      </c>
      <c r="K192" s="83">
        <f t="shared" si="45"/>
        <v>-9.9479214176172643</v>
      </c>
      <c r="L192" s="4">
        <f>pwm!$I$6*A192</f>
        <v>3.895833333333334E-3</v>
      </c>
      <c r="M192" s="4">
        <f>pwm!$D$2*J192</f>
        <v>2.0294554809602115E-5</v>
      </c>
      <c r="N192" s="3">
        <f>pwm!$I$6-M192</f>
        <v>5.3877852373122062E-7</v>
      </c>
      <c r="O192" s="4">
        <f t="shared" si="83"/>
        <v>4.3028147710052288E-7</v>
      </c>
    </row>
    <row r="193" spans="1:15" x14ac:dyDescent="0.2">
      <c r="A193" s="6">
        <f t="shared" ref="A193:B193" si="106">A192+1</f>
        <v>188</v>
      </c>
      <c r="B193" s="6">
        <f t="shared" si="106"/>
        <v>188</v>
      </c>
      <c r="C193" s="7">
        <f>SIN(RADIANS(pwm!$L$16*B193))</f>
        <v>0.99556196460308</v>
      </c>
      <c r="D193" s="4">
        <f>pwm!$L$7*A193</f>
        <v>3.9166666666666673E-3</v>
      </c>
      <c r="E193" s="4">
        <f>pwm!$L$7*C193</f>
        <v>2.074087426256417E-5</v>
      </c>
      <c r="F193" s="4">
        <f>pwm!$L$7-E193</f>
        <v>9.245907076916641E-8</v>
      </c>
      <c r="G193" s="8">
        <f t="shared" si="81"/>
        <v>0.99556196460308</v>
      </c>
      <c r="H193" s="4">
        <f t="shared" si="82"/>
        <v>2.0833333333333336E-5</v>
      </c>
      <c r="I193" s="9"/>
      <c r="J193" s="1">
        <f>IF((ROUND(E193/pwm!$D$2,0)+K193)&lt;J192,J192,(ROUND(E193/pwm!$D$2,0)+K193))</f>
        <v>488.04438035396919</v>
      </c>
      <c r="K193" s="83">
        <f t="shared" si="45"/>
        <v>-9.9556196460308009</v>
      </c>
      <c r="L193" s="4">
        <f>pwm!$I$6*A193</f>
        <v>3.9166666666666673E-3</v>
      </c>
      <c r="M193" s="4">
        <f>pwm!$D$2*J193</f>
        <v>2.0335182514748717E-5</v>
      </c>
      <c r="N193" s="3">
        <f>pwm!$I$6-M193</f>
        <v>4.9815081858461859E-7</v>
      </c>
      <c r="O193" s="4">
        <f t="shared" si="83"/>
        <v>4.0569174781545218E-7</v>
      </c>
    </row>
    <row r="194" spans="1:15" x14ac:dyDescent="0.2">
      <c r="A194" s="6">
        <f t="shared" ref="A194:B194" si="107">A193+1</f>
        <v>189</v>
      </c>
      <c r="B194" s="6">
        <f t="shared" si="107"/>
        <v>189</v>
      </c>
      <c r="C194" s="7">
        <f>SIN(RADIANS(pwm!$L$16*B194))</f>
        <v>0.99627037649294126</v>
      </c>
      <c r="D194" s="4">
        <f>pwm!$L$7*A194</f>
        <v>3.9375000000000009E-3</v>
      </c>
      <c r="E194" s="4">
        <f>pwm!$L$7*C194</f>
        <v>2.0755632843602944E-5</v>
      </c>
      <c r="F194" s="4">
        <f>pwm!$L$7-E194</f>
        <v>7.7700489730391946E-8</v>
      </c>
      <c r="G194" s="8">
        <f t="shared" si="81"/>
        <v>0.99627037649294115</v>
      </c>
      <c r="H194" s="4">
        <f t="shared" si="82"/>
        <v>2.0833333333333336E-5</v>
      </c>
      <c r="I194" s="9"/>
      <c r="J194" s="1">
        <f>IF((ROUND(E194/pwm!$D$2,0)+K194)&lt;J193,J193,(ROUND(E194/pwm!$D$2,0)+K194))</f>
        <v>488.04438035396919</v>
      </c>
      <c r="K194" s="83">
        <f t="shared" si="45"/>
        <v>-9.9627037649294117</v>
      </c>
      <c r="L194" s="4">
        <f>pwm!$I$6*A194</f>
        <v>3.9375000000000009E-3</v>
      </c>
      <c r="M194" s="4">
        <f>pwm!$D$2*J194</f>
        <v>2.0335182514748717E-5</v>
      </c>
      <c r="N194" s="3">
        <f>pwm!$I$6-M194</f>
        <v>4.9815081858461859E-7</v>
      </c>
      <c r="O194" s="4">
        <f t="shared" si="83"/>
        <v>4.2045032885422665E-7</v>
      </c>
    </row>
    <row r="195" spans="1:15" x14ac:dyDescent="0.2">
      <c r="A195" s="6">
        <f t="shared" ref="A195:B195" si="108">A194+1</f>
        <v>190</v>
      </c>
      <c r="B195" s="6">
        <f t="shared" si="108"/>
        <v>190</v>
      </c>
      <c r="C195" s="7">
        <f>SIN(RADIANS(pwm!$L$16*B195))</f>
        <v>0.99691733373312796</v>
      </c>
      <c r="D195" s="4">
        <f>pwm!$L$7*A195</f>
        <v>3.9583333333333337E-3</v>
      </c>
      <c r="E195" s="4">
        <f>pwm!$L$7*C195</f>
        <v>2.0769111119440168E-5</v>
      </c>
      <c r="F195" s="4">
        <f>pwm!$L$7-E195</f>
        <v>6.4222213893168459E-8</v>
      </c>
      <c r="G195" s="8">
        <f t="shared" si="81"/>
        <v>0.99691733373312796</v>
      </c>
      <c r="H195" s="4">
        <f t="shared" si="82"/>
        <v>2.0833333333333336E-5</v>
      </c>
      <c r="I195" s="9"/>
      <c r="J195" s="1">
        <f>IF((ROUND(E195/pwm!$D$2,0)+K195)&lt;J194,J194,(ROUND(E195/pwm!$D$2,0)+K195))</f>
        <v>488.04438035396919</v>
      </c>
      <c r="K195" s="83">
        <f t="shared" si="45"/>
        <v>-9.969173337331279</v>
      </c>
      <c r="L195" s="4">
        <f>pwm!$I$6*A195</f>
        <v>3.9583333333333337E-3</v>
      </c>
      <c r="M195" s="4">
        <f>pwm!$D$2*J195</f>
        <v>2.0335182514748717E-5</v>
      </c>
      <c r="N195" s="3">
        <f>pwm!$I$6-M195</f>
        <v>4.9815081858461859E-7</v>
      </c>
      <c r="O195" s="4">
        <f t="shared" si="83"/>
        <v>4.3392860469145013E-7</v>
      </c>
    </row>
    <row r="196" spans="1:15" x14ac:dyDescent="0.2">
      <c r="A196" s="6">
        <f t="shared" ref="A196:B196" si="109">A195+1</f>
        <v>191</v>
      </c>
      <c r="B196" s="6">
        <f t="shared" si="109"/>
        <v>191</v>
      </c>
      <c r="C196" s="7">
        <f>SIN(RADIANS(pwm!$L$16*B196))</f>
        <v>0.99750279641627015</v>
      </c>
      <c r="D196" s="4">
        <f>pwm!$L$7*A196</f>
        <v>3.9791666666666673E-3</v>
      </c>
      <c r="E196" s="4">
        <f>pwm!$L$7*C196</f>
        <v>2.0781308258672297E-5</v>
      </c>
      <c r="F196" s="4">
        <f>pwm!$L$7-E196</f>
        <v>5.2025074661038695E-8</v>
      </c>
      <c r="G196" s="8">
        <f t="shared" si="81"/>
        <v>0.99750279641627015</v>
      </c>
      <c r="H196" s="4">
        <f t="shared" si="82"/>
        <v>2.0833333333333336E-5</v>
      </c>
      <c r="I196" s="9"/>
      <c r="J196" s="1">
        <f>IF((ROUND(E196/pwm!$D$2,0)+K196)&lt;J195,J195,(ROUND(E196/pwm!$D$2,0)+K196))</f>
        <v>489.02497203583732</v>
      </c>
      <c r="K196" s="83">
        <f t="shared" si="45"/>
        <v>-9.9750279641627024</v>
      </c>
      <c r="L196" s="4">
        <f>pwm!$I$6*A196</f>
        <v>3.9791666666666673E-3</v>
      </c>
      <c r="M196" s="4">
        <f>pwm!$D$2*J196</f>
        <v>2.0376040501493224E-5</v>
      </c>
      <c r="N196" s="3">
        <f>pwm!$I$6-M196</f>
        <v>4.5729283184011162E-7</v>
      </c>
      <c r="O196" s="4">
        <f t="shared" si="83"/>
        <v>4.0526775717907292E-7</v>
      </c>
    </row>
    <row r="197" spans="1:15" x14ac:dyDescent="0.2">
      <c r="A197" s="6">
        <f t="shared" ref="A197:B197" si="110">A196+1</f>
        <v>192</v>
      </c>
      <c r="B197" s="6">
        <f t="shared" si="110"/>
        <v>192</v>
      </c>
      <c r="C197" s="7">
        <f>SIN(RADIANS(pwm!$L$16*B197))</f>
        <v>0.99802672842827156</v>
      </c>
      <c r="D197" s="4">
        <f>pwm!$L$7*A197</f>
        <v>4.0000000000000001E-3</v>
      </c>
      <c r="E197" s="4">
        <f>pwm!$L$7*C197</f>
        <v>2.0792223508922328E-5</v>
      </c>
      <c r="F197" s="4">
        <f>pwm!$L$7-E197</f>
        <v>4.1109824411007887E-8</v>
      </c>
      <c r="G197" s="8">
        <f t="shared" si="81"/>
        <v>0.99802672842827167</v>
      </c>
      <c r="H197" s="4">
        <f t="shared" si="82"/>
        <v>2.0833333333333336E-5</v>
      </c>
      <c r="I197" s="9"/>
      <c r="J197" s="1">
        <f>IF((ROUND(E197/pwm!$D$2,0)+K197)&lt;J196,J196,(ROUND(E197/pwm!$D$2,0)+K197))</f>
        <v>489.02497203583732</v>
      </c>
      <c r="K197" s="83">
        <f t="shared" si="45"/>
        <v>-9.980267284282716</v>
      </c>
      <c r="L197" s="4">
        <f>pwm!$I$6*A197</f>
        <v>4.0000000000000001E-3</v>
      </c>
      <c r="M197" s="4">
        <f>pwm!$D$2*J197</f>
        <v>2.0376040501493224E-5</v>
      </c>
      <c r="N197" s="3">
        <f>pwm!$I$6-M197</f>
        <v>4.5729283184011162E-7</v>
      </c>
      <c r="O197" s="4">
        <f t="shared" si="83"/>
        <v>4.1618300742910373E-7</v>
      </c>
    </row>
    <row r="198" spans="1:15" x14ac:dyDescent="0.2">
      <c r="A198" s="6">
        <f t="shared" ref="A198:B198" si="111">A197+1</f>
        <v>193</v>
      </c>
      <c r="B198" s="6">
        <f t="shared" si="111"/>
        <v>193</v>
      </c>
      <c r="C198" s="7">
        <f>SIN(RADIANS(pwm!$L$16*B198))</f>
        <v>0.99848909745053793</v>
      </c>
      <c r="D198" s="4">
        <f>pwm!$L$7*A198</f>
        <v>4.0208333333333337E-3</v>
      </c>
      <c r="E198" s="4">
        <f>pwm!$L$7*C198</f>
        <v>2.080185619688621E-5</v>
      </c>
      <c r="F198" s="4">
        <f>pwm!$L$7-E198</f>
        <v>3.1477136447126354E-8</v>
      </c>
      <c r="G198" s="8">
        <f t="shared" si="81"/>
        <v>0.99848909745053793</v>
      </c>
      <c r="H198" s="4">
        <f t="shared" si="82"/>
        <v>2.0833333333333336E-5</v>
      </c>
      <c r="I198" s="9"/>
      <c r="J198" s="1">
        <f>IF((ROUND(E198/pwm!$D$2,0)+K198)&lt;J197,J197,(ROUND(E198/pwm!$D$2,0)+K198))</f>
        <v>489.02497203583732</v>
      </c>
      <c r="K198" s="83">
        <f t="shared" si="45"/>
        <v>-9.9848909745053795</v>
      </c>
      <c r="L198" s="4">
        <f>pwm!$I$6*A198</f>
        <v>4.0208333333333337E-3</v>
      </c>
      <c r="M198" s="4">
        <f>pwm!$D$2*J198</f>
        <v>2.0376040501493224E-5</v>
      </c>
      <c r="N198" s="3">
        <f>pwm!$I$6-M198</f>
        <v>4.5729283184011162E-7</v>
      </c>
      <c r="O198" s="4">
        <f t="shared" si="83"/>
        <v>4.2581569539298526E-7</v>
      </c>
    </row>
    <row r="199" spans="1:15" x14ac:dyDescent="0.2">
      <c r="A199" s="6">
        <f t="shared" ref="A199:B199" si="112">A198+1</f>
        <v>194</v>
      </c>
      <c r="B199" s="6">
        <f t="shared" si="112"/>
        <v>194</v>
      </c>
      <c r="C199" s="7">
        <f>SIN(RADIANS(pwm!$L$16*B199))</f>
        <v>0.99888987496197001</v>
      </c>
      <c r="D199" s="4">
        <f>pwm!$L$7*A199</f>
        <v>4.0416666666666674E-3</v>
      </c>
      <c r="E199" s="4">
        <f>pwm!$L$7*C199</f>
        <v>2.0810205728374378E-5</v>
      </c>
      <c r="F199" s="4">
        <f>pwm!$L$7-E199</f>
        <v>2.3127604958957776E-8</v>
      </c>
      <c r="G199" s="8">
        <f t="shared" si="81"/>
        <v>0.99888987496197001</v>
      </c>
      <c r="H199" s="4">
        <f t="shared" si="82"/>
        <v>2.0833333333333336E-5</v>
      </c>
      <c r="I199" s="9"/>
      <c r="J199" s="1">
        <f>IF((ROUND(E199/pwm!$D$2,0)+K199)&lt;J198,J198,(ROUND(E199/pwm!$D$2,0)+K199))</f>
        <v>489.02497203583732</v>
      </c>
      <c r="K199" s="83">
        <f t="shared" ref="K199:K205" si="113">$K$3*C199</f>
        <v>-9.9888987496197004</v>
      </c>
      <c r="L199" s="4">
        <f>pwm!$I$6*A199</f>
        <v>4.0416666666666674E-3</v>
      </c>
      <c r="M199" s="4">
        <f>pwm!$D$2*J199</f>
        <v>2.0376040501493224E-5</v>
      </c>
      <c r="N199" s="3">
        <f>pwm!$I$6-M199</f>
        <v>4.5729283184011162E-7</v>
      </c>
      <c r="O199" s="4">
        <f t="shared" si="83"/>
        <v>4.3416522688115384E-7</v>
      </c>
    </row>
    <row r="200" spans="1:15" x14ac:dyDescent="0.2">
      <c r="A200" s="6">
        <f t="shared" ref="A200:B200" si="114">A199+1</f>
        <v>195</v>
      </c>
      <c r="B200" s="6">
        <f t="shared" si="114"/>
        <v>195</v>
      </c>
      <c r="C200" s="7">
        <f>SIN(RADIANS(pwm!$L$16*B200))</f>
        <v>0.9992290362407229</v>
      </c>
      <c r="D200" s="4">
        <f>pwm!$L$7*A200</f>
        <v>4.0625000000000001E-3</v>
      </c>
      <c r="E200" s="4">
        <f>pwm!$L$7*C200</f>
        <v>2.0817271588348396E-5</v>
      </c>
      <c r="F200" s="4">
        <f>pwm!$L$7-E200</f>
        <v>1.6061744984939943E-8</v>
      </c>
      <c r="G200" s="8">
        <f t="shared" si="81"/>
        <v>0.9992290362407229</v>
      </c>
      <c r="H200" s="4">
        <f t="shared" si="82"/>
        <v>2.0833333333333336E-5</v>
      </c>
      <c r="I200" s="9"/>
      <c r="J200" s="1">
        <f>IF((ROUND(E200/pwm!$D$2,0)+K200)&lt;J199,J199,(ROUND(E200/pwm!$D$2,0)+K200))</f>
        <v>490.00770963759277</v>
      </c>
      <c r="K200" s="83">
        <f t="shared" si="113"/>
        <v>-9.9922903624072283</v>
      </c>
      <c r="L200" s="4">
        <f>pwm!$I$6*A200</f>
        <v>4.0625000000000001E-3</v>
      </c>
      <c r="M200" s="4">
        <f>pwm!$D$2*J200</f>
        <v>2.0416987901566367E-5</v>
      </c>
      <c r="N200" s="3">
        <f>pwm!$I$6-M200</f>
        <v>4.1634543176696873E-7</v>
      </c>
      <c r="O200" s="4">
        <f t="shared" si="83"/>
        <v>4.0028368678202879E-7</v>
      </c>
    </row>
    <row r="201" spans="1:15" x14ac:dyDescent="0.2">
      <c r="A201" s="6">
        <f t="shared" ref="A201:B201" si="115">A200+1</f>
        <v>196</v>
      </c>
      <c r="B201" s="6">
        <f t="shared" si="115"/>
        <v>196</v>
      </c>
      <c r="C201" s="7">
        <f>SIN(RADIANS(pwm!$L$16*B201))</f>
        <v>0.9995065603657316</v>
      </c>
      <c r="D201" s="4">
        <f>pwm!$L$7*A201</f>
        <v>4.0833333333333338E-3</v>
      </c>
      <c r="E201" s="4">
        <f>pwm!$L$7*C201</f>
        <v>2.0823053340952746E-5</v>
      </c>
      <c r="F201" s="4">
        <f>pwm!$L$7-E201</f>
        <v>1.0279992380590519E-8</v>
      </c>
      <c r="G201" s="8">
        <f t="shared" si="81"/>
        <v>0.9995065603657316</v>
      </c>
      <c r="H201" s="4">
        <f t="shared" si="82"/>
        <v>2.0833333333333336E-5</v>
      </c>
      <c r="I201" s="9"/>
      <c r="J201" s="1">
        <f>IF((ROUND(E201/pwm!$D$2,0)+K201)&lt;J200,J200,(ROUND(E201/pwm!$D$2,0)+K201))</f>
        <v>490.00770963759277</v>
      </c>
      <c r="K201" s="83">
        <f t="shared" si="113"/>
        <v>-9.9950656036573164</v>
      </c>
      <c r="L201" s="4">
        <f>pwm!$I$6*A201</f>
        <v>4.0833333333333338E-3</v>
      </c>
      <c r="M201" s="4">
        <f>pwm!$D$2*J201</f>
        <v>2.0416987901566367E-5</v>
      </c>
      <c r="N201" s="3">
        <f>pwm!$I$6-M201</f>
        <v>4.1634543176696873E-7</v>
      </c>
      <c r="O201" s="4">
        <f t="shared" si="83"/>
        <v>4.0606543938637822E-7</v>
      </c>
    </row>
    <row r="202" spans="1:15" x14ac:dyDescent="0.2">
      <c r="A202" s="6">
        <f t="shared" ref="A202:B202" si="116">A201+1</f>
        <v>197</v>
      </c>
      <c r="B202" s="6">
        <f t="shared" si="116"/>
        <v>197</v>
      </c>
      <c r="C202" s="7">
        <f>SIN(RADIANS(pwm!$L$16*B202))</f>
        <v>0.99972243021800056</v>
      </c>
      <c r="D202" s="4">
        <f>pwm!$L$7*A202</f>
        <v>4.1041666666666674E-3</v>
      </c>
      <c r="E202" s="4">
        <f>pwm!$L$7*C202</f>
        <v>2.082755062954168E-5</v>
      </c>
      <c r="F202" s="4">
        <f>pwm!$L$7-E202</f>
        <v>5.7827037916561045E-9</v>
      </c>
      <c r="G202" s="8">
        <f t="shared" si="81"/>
        <v>0.99972243021800056</v>
      </c>
      <c r="H202" s="4">
        <f t="shared" si="82"/>
        <v>2.0833333333333336E-5</v>
      </c>
      <c r="I202" s="9"/>
      <c r="J202" s="1">
        <f>IF((ROUND(E202/pwm!$D$2,0)+K202)&lt;J201,J201,(ROUND(E202/pwm!$D$2,0)+K202))</f>
        <v>490.00770963759277</v>
      </c>
      <c r="K202" s="83">
        <f t="shared" si="113"/>
        <v>-9.9972243021800047</v>
      </c>
      <c r="L202" s="4">
        <f>pwm!$I$6*A202</f>
        <v>4.1041666666666674E-3</v>
      </c>
      <c r="M202" s="4">
        <f>pwm!$D$2*J202</f>
        <v>2.0416987901566367E-5</v>
      </c>
      <c r="N202" s="3">
        <f>pwm!$I$6-M202</f>
        <v>4.1634543176696873E-7</v>
      </c>
      <c r="O202" s="4">
        <f t="shared" si="83"/>
        <v>4.1056272797531263E-7</v>
      </c>
    </row>
    <row r="203" spans="1:15" x14ac:dyDescent="0.2">
      <c r="A203" s="6">
        <f t="shared" ref="A203:B203" si="117">A202+1</f>
        <v>198</v>
      </c>
      <c r="B203" s="6">
        <f t="shared" si="117"/>
        <v>198</v>
      </c>
      <c r="C203" s="7">
        <f>SIN(RADIANS(pwm!$L$16*B203))</f>
        <v>0.99987663248166059</v>
      </c>
      <c r="D203" s="4">
        <f>pwm!$L$7*A203</f>
        <v>4.1250000000000002E-3</v>
      </c>
      <c r="E203" s="4">
        <f>pwm!$L$7*C203</f>
        <v>2.0830763176701264E-5</v>
      </c>
      <c r="F203" s="4">
        <f>pwm!$L$7-E203</f>
        <v>2.5701566320724355E-9</v>
      </c>
      <c r="G203" s="8">
        <f t="shared" si="81"/>
        <v>0.99987663248166048</v>
      </c>
      <c r="H203" s="4">
        <f t="shared" si="82"/>
        <v>2.0833333333333336E-5</v>
      </c>
      <c r="I203" s="9"/>
      <c r="J203" s="1">
        <f>IF((ROUND(E203/pwm!$D$2,0)+K203)&lt;J202,J202,(ROUND(E203/pwm!$D$2,0)+K203))</f>
        <v>490.00770963759277</v>
      </c>
      <c r="K203" s="83">
        <f t="shared" si="113"/>
        <v>-9.9987663248166054</v>
      </c>
      <c r="L203" s="4">
        <f>pwm!$I$6*A203</f>
        <v>4.1250000000000002E-3</v>
      </c>
      <c r="M203" s="4">
        <f>pwm!$D$2*J203</f>
        <v>2.0416987901566367E-5</v>
      </c>
      <c r="N203" s="3">
        <f>pwm!$I$6-M203</f>
        <v>4.1634543176696873E-7</v>
      </c>
      <c r="O203" s="4">
        <f t="shared" si="83"/>
        <v>4.137752751348963E-7</v>
      </c>
    </row>
    <row r="204" spans="1:15" x14ac:dyDescent="0.2">
      <c r="A204" s="6">
        <f t="shared" ref="A204:B204" si="118">A203+1</f>
        <v>199</v>
      </c>
      <c r="B204" s="6">
        <f t="shared" si="118"/>
        <v>199</v>
      </c>
      <c r="C204" s="7">
        <f>SIN(RADIANS(pwm!$L$16*B204))</f>
        <v>0.99996915764478966</v>
      </c>
      <c r="D204" s="4">
        <f>pwm!$L$7*A204</f>
        <v>4.1458333333333338E-3</v>
      </c>
      <c r="E204" s="4">
        <f>pwm!$L$7*C204</f>
        <v>2.0832690784266455E-5</v>
      </c>
      <c r="F204" s="4">
        <f>pwm!$L$7-E204</f>
        <v>6.4254906688142343E-10</v>
      </c>
      <c r="G204" s="8">
        <f t="shared" si="81"/>
        <v>0.99996915764478966</v>
      </c>
      <c r="H204" s="4">
        <f t="shared" si="82"/>
        <v>2.0833333333333336E-5</v>
      </c>
      <c r="I204" s="9"/>
      <c r="J204" s="1">
        <f>IF((ROUND(E204/pwm!$D$2,0)+K204)&lt;J203,J203,(ROUND(E204/pwm!$D$2,0)+K204))</f>
        <v>490.00770963759277</v>
      </c>
      <c r="K204" s="83">
        <f t="shared" si="113"/>
        <v>-9.999691576447896</v>
      </c>
      <c r="L204" s="4">
        <f>pwm!$I$6*A204</f>
        <v>4.1458333333333338E-3</v>
      </c>
      <c r="M204" s="4">
        <f>pwm!$D$2*J204</f>
        <v>2.0416987901566367E-5</v>
      </c>
      <c r="N204" s="3">
        <f>pwm!$I$6-M204</f>
        <v>4.1634543176696873E-7</v>
      </c>
      <c r="O204" s="4">
        <f t="shared" si="83"/>
        <v>4.1570288270008731E-7</v>
      </c>
    </row>
    <row r="205" spans="1:15" x14ac:dyDescent="0.2">
      <c r="A205" s="117">
        <f t="shared" ref="A205:B206" si="119">A204+1</f>
        <v>200</v>
      </c>
      <c r="B205" s="117">
        <f t="shared" si="119"/>
        <v>200</v>
      </c>
      <c r="C205" s="118">
        <f>SIN(RADIANS(pwm!$L$16*B205))</f>
        <v>1</v>
      </c>
      <c r="D205" s="119">
        <f>pwm!$L$7*A205</f>
        <v>4.1666666666666675E-3</v>
      </c>
      <c r="E205" s="119">
        <f>pwm!$L$7*C205</f>
        <v>2.0833333333333336E-5</v>
      </c>
      <c r="F205" s="119">
        <f>pwm!$L$7-E205</f>
        <v>0</v>
      </c>
      <c r="G205" s="120">
        <f t="shared" si="81"/>
        <v>1</v>
      </c>
      <c r="H205" s="119">
        <f t="shared" si="82"/>
        <v>2.0833333333333336E-5</v>
      </c>
      <c r="I205" s="122" t="s">
        <v>93</v>
      </c>
      <c r="J205" s="117">
        <f>IF((ROUND(E205/pwm!$D$2,0)+K205)&lt;J204,J204,(ROUND(E205/pwm!$D$2,0)+K205))</f>
        <v>490.00770963759277</v>
      </c>
      <c r="K205" s="121">
        <f t="shared" si="113"/>
        <v>-10</v>
      </c>
      <c r="L205" s="119">
        <f>pwm!$I$6*A205</f>
        <v>4.1666666666666675E-3</v>
      </c>
      <c r="M205" s="119">
        <f>pwm!$D$2*J205</f>
        <v>2.0416987901566367E-5</v>
      </c>
      <c r="N205" s="3">
        <f>pwm!$I$6-M205</f>
        <v>4.1634543176696873E-7</v>
      </c>
      <c r="O205" s="119">
        <f t="shared" si="83"/>
        <v>4.1634543176696873E-7</v>
      </c>
    </row>
    <row r="206" spans="1:15" x14ac:dyDescent="0.2">
      <c r="A206" s="6">
        <f t="shared" si="119"/>
        <v>201</v>
      </c>
      <c r="B206" s="1">
        <v>200</v>
      </c>
      <c r="C206" s="2">
        <f>SIN(RADIANS(pwm!$L$16*B206))</f>
        <v>1</v>
      </c>
      <c r="D206" s="3">
        <f>pwm!$L$7*A206</f>
        <v>4.1875000000000002E-3</v>
      </c>
      <c r="E206" s="3">
        <f>pwm!$L$7*C206</f>
        <v>2.0833333333333336E-5</v>
      </c>
      <c r="F206" s="3">
        <f>pwm!$L$7-E206</f>
        <v>0</v>
      </c>
      <c r="G206" s="5">
        <f t="shared" si="8"/>
        <v>1</v>
      </c>
      <c r="H206" s="3">
        <f t="shared" si="6"/>
        <v>2.0833333333333336E-5</v>
      </c>
      <c r="J206" s="6">
        <f>ROUND(E206/pwm!$D$2,0)+K206</f>
        <v>490</v>
      </c>
      <c r="K206" s="83">
        <f t="shared" ref="K206:K254" si="120">$K$3*C206</f>
        <v>-10</v>
      </c>
      <c r="L206" s="3">
        <f>pwm!$I$6*A206</f>
        <v>4.1875000000000002E-3</v>
      </c>
      <c r="M206" s="3">
        <f>pwm!$D$2*J206</f>
        <v>2.0416666666666667E-5</v>
      </c>
      <c r="N206" s="3">
        <f>pwm!$I$6-M206</f>
        <v>4.1666666666666889E-7</v>
      </c>
      <c r="O206" s="3">
        <f t="shared" si="11"/>
        <v>4.1666666666666889E-7</v>
      </c>
    </row>
    <row r="207" spans="1:15" x14ac:dyDescent="0.2">
      <c r="A207" s="1">
        <f t="shared" si="7"/>
        <v>202</v>
      </c>
      <c r="B207" s="1">
        <f t="shared" ref="B207:B254" si="121">B206-1</f>
        <v>199</v>
      </c>
      <c r="C207" s="2">
        <f>SIN(RADIANS(pwm!$L$16*B207))</f>
        <v>0.99996915764478966</v>
      </c>
      <c r="D207" s="3">
        <f>pwm!$L$7*A207</f>
        <v>4.2083333333333339E-3</v>
      </c>
      <c r="E207" s="3">
        <f>pwm!$L$7*C207</f>
        <v>2.0832690784266455E-5</v>
      </c>
      <c r="F207" s="3">
        <f>pwm!$L$7-E207</f>
        <v>6.4254906688142343E-10</v>
      </c>
      <c r="G207" s="5">
        <f t="shared" si="8"/>
        <v>0.99996915764478966</v>
      </c>
      <c r="H207" s="3">
        <f t="shared" si="6"/>
        <v>2.0833333333333336E-5</v>
      </c>
      <c r="J207" s="6">
        <f>ROUND(E207/pwm!$D$2,0)+K207</f>
        <v>490.0003084235521</v>
      </c>
      <c r="K207" s="83">
        <f t="shared" si="120"/>
        <v>-9.999691576447896</v>
      </c>
      <c r="L207" s="3">
        <f>pwm!$I$6*A207</f>
        <v>4.2083333333333339E-3</v>
      </c>
      <c r="M207" s="3">
        <f>pwm!$D$2*J207</f>
        <v>2.0416679517648004E-5</v>
      </c>
      <c r="N207" s="3">
        <f>pwm!$I$6-M207</f>
        <v>4.1665381568533228E-7</v>
      </c>
      <c r="O207" s="3">
        <f t="shared" si="11"/>
        <v>4.1601126661845085E-7</v>
      </c>
    </row>
    <row r="208" spans="1:15" x14ac:dyDescent="0.2">
      <c r="A208" s="1">
        <f t="shared" si="7"/>
        <v>203</v>
      </c>
      <c r="B208" s="1">
        <f t="shared" si="121"/>
        <v>198</v>
      </c>
      <c r="C208" s="2">
        <f>SIN(RADIANS(pwm!$L$16*B208))</f>
        <v>0.99987663248166059</v>
      </c>
      <c r="D208" s="3">
        <f>pwm!$L$7*A208</f>
        <v>4.2291666666666675E-3</v>
      </c>
      <c r="E208" s="3">
        <f>pwm!$L$7*C208</f>
        <v>2.0830763176701264E-5</v>
      </c>
      <c r="F208" s="3">
        <f>pwm!$L$7-E208</f>
        <v>2.5701566320724355E-9</v>
      </c>
      <c r="G208" s="5">
        <f t="shared" si="8"/>
        <v>0.99987663248166048</v>
      </c>
      <c r="H208" s="3">
        <f t="shared" si="6"/>
        <v>2.0833333333333336E-5</v>
      </c>
      <c r="J208" s="6">
        <f>ROUND(E208/pwm!$D$2,0)+K208</f>
        <v>490.00123367518341</v>
      </c>
      <c r="K208" s="83">
        <f t="shared" si="120"/>
        <v>-9.9987663248166054</v>
      </c>
      <c r="L208" s="3">
        <f>pwm!$I$6*A208</f>
        <v>4.2291666666666675E-3</v>
      </c>
      <c r="M208" s="3">
        <f>pwm!$D$2*J208</f>
        <v>2.0416718069799309E-5</v>
      </c>
      <c r="N208" s="3">
        <f>pwm!$I$6-M208</f>
        <v>4.1661526353402669E-7</v>
      </c>
      <c r="O208" s="3">
        <f t="shared" si="11"/>
        <v>4.1404510690195426E-7</v>
      </c>
    </row>
    <row r="209" spans="1:15" x14ac:dyDescent="0.2">
      <c r="A209" s="1">
        <f t="shared" si="7"/>
        <v>204</v>
      </c>
      <c r="B209" s="1">
        <f t="shared" si="121"/>
        <v>197</v>
      </c>
      <c r="C209" s="2">
        <f>SIN(RADIANS(pwm!$L$16*B209))</f>
        <v>0.99972243021800056</v>
      </c>
      <c r="D209" s="3">
        <f>pwm!$L$7*A209</f>
        <v>4.2500000000000003E-3</v>
      </c>
      <c r="E209" s="3">
        <f>pwm!$L$7*C209</f>
        <v>2.082755062954168E-5</v>
      </c>
      <c r="F209" s="3">
        <f>pwm!$L$7-E209</f>
        <v>5.7827037916561045E-9</v>
      </c>
      <c r="G209" s="5">
        <f t="shared" si="8"/>
        <v>0.99972243021800056</v>
      </c>
      <c r="H209" s="3">
        <f t="shared" si="6"/>
        <v>2.0833333333333336E-5</v>
      </c>
      <c r="J209" s="6">
        <f>ROUND(E209/pwm!$D$2,0)+K209</f>
        <v>490.00277569781997</v>
      </c>
      <c r="K209" s="83">
        <f t="shared" si="120"/>
        <v>-9.9972243021800047</v>
      </c>
      <c r="L209" s="3">
        <f>pwm!$I$6*A209</f>
        <v>4.2500000000000003E-3</v>
      </c>
      <c r="M209" s="3">
        <f>pwm!$D$2*J209</f>
        <v>2.0416782320742502E-5</v>
      </c>
      <c r="N209" s="3">
        <f>pwm!$I$6-M209</f>
        <v>4.1655101259083441E-7</v>
      </c>
      <c r="O209" s="3">
        <f t="shared" si="11"/>
        <v>4.1076830879917831E-7</v>
      </c>
    </row>
    <row r="210" spans="1:15" x14ac:dyDescent="0.2">
      <c r="A210" s="1">
        <f t="shared" si="7"/>
        <v>205</v>
      </c>
      <c r="B210" s="1">
        <f t="shared" si="121"/>
        <v>196</v>
      </c>
      <c r="C210" s="2">
        <f>SIN(RADIANS(pwm!$L$16*B210))</f>
        <v>0.9995065603657316</v>
      </c>
      <c r="D210" s="3">
        <f>pwm!$L$7*A210</f>
        <v>4.2708333333333339E-3</v>
      </c>
      <c r="E210" s="3">
        <f>pwm!$L$7*C210</f>
        <v>2.0823053340952746E-5</v>
      </c>
      <c r="F210" s="3">
        <f>pwm!$L$7-E210</f>
        <v>1.0279992380590519E-8</v>
      </c>
      <c r="G210" s="5">
        <f t="shared" si="8"/>
        <v>0.9995065603657316</v>
      </c>
      <c r="H210" s="3">
        <f t="shared" si="6"/>
        <v>2.0833333333333336E-5</v>
      </c>
      <c r="J210" s="6">
        <f>ROUND(E210/pwm!$D$2,0)+K210</f>
        <v>490.00493439634266</v>
      </c>
      <c r="K210" s="83">
        <f t="shared" si="120"/>
        <v>-9.9950656036573164</v>
      </c>
      <c r="L210" s="3">
        <f>pwm!$I$6*A210</f>
        <v>4.2708333333333339E-3</v>
      </c>
      <c r="M210" s="3">
        <f>pwm!$D$2*J210</f>
        <v>2.041687226651428E-5</v>
      </c>
      <c r="N210" s="3">
        <f>pwm!$I$6-M210</f>
        <v>4.1646106681905647E-7</v>
      </c>
      <c r="O210" s="3">
        <f t="shared" si="11"/>
        <v>4.0618107443846595E-7</v>
      </c>
    </row>
    <row r="211" spans="1:15" x14ac:dyDescent="0.2">
      <c r="A211" s="1">
        <f t="shared" si="7"/>
        <v>206</v>
      </c>
      <c r="B211" s="1">
        <f t="shared" si="121"/>
        <v>195</v>
      </c>
      <c r="C211" s="2">
        <f>SIN(RADIANS(pwm!$L$16*B211))</f>
        <v>0.9992290362407229</v>
      </c>
      <c r="D211" s="3">
        <f>pwm!$L$7*A211</f>
        <v>4.2916666666666676E-3</v>
      </c>
      <c r="E211" s="3">
        <f>pwm!$L$7*C211</f>
        <v>2.0817271588348396E-5</v>
      </c>
      <c r="F211" s="3">
        <f>pwm!$L$7-E211</f>
        <v>1.6061744984939943E-8</v>
      </c>
      <c r="G211" s="5">
        <f t="shared" si="8"/>
        <v>0.9992290362407229</v>
      </c>
      <c r="H211" s="3">
        <f t="shared" si="6"/>
        <v>2.0833333333333336E-5</v>
      </c>
      <c r="J211" s="6">
        <f>ROUND(E211/pwm!$D$2,0)+K211</f>
        <v>490.00770963759277</v>
      </c>
      <c r="K211" s="83">
        <f t="shared" si="120"/>
        <v>-9.9922903624072283</v>
      </c>
      <c r="L211" s="3">
        <f>pwm!$I$6*A211</f>
        <v>4.2916666666666676E-3</v>
      </c>
      <c r="M211" s="3">
        <f>pwm!$D$2*J211</f>
        <v>2.0416987901566367E-5</v>
      </c>
      <c r="N211" s="3">
        <f>pwm!$I$6-M211</f>
        <v>4.1634543176696873E-7</v>
      </c>
      <c r="O211" s="3">
        <f t="shared" si="11"/>
        <v>4.0028368678202879E-7</v>
      </c>
    </row>
    <row r="212" spans="1:15" x14ac:dyDescent="0.2">
      <c r="A212" s="1">
        <f t="shared" si="7"/>
        <v>207</v>
      </c>
      <c r="B212" s="1">
        <f t="shared" si="121"/>
        <v>194</v>
      </c>
      <c r="C212" s="2">
        <f>SIN(RADIANS(pwm!$L$16*B212))</f>
        <v>0.99888987496197001</v>
      </c>
      <c r="D212" s="3">
        <f>pwm!$L$7*A212</f>
        <v>4.3125000000000004E-3</v>
      </c>
      <c r="E212" s="3">
        <f>pwm!$L$7*C212</f>
        <v>2.0810205728374378E-5</v>
      </c>
      <c r="F212" s="3">
        <f>pwm!$L$7-E212</f>
        <v>2.3127604958957776E-8</v>
      </c>
      <c r="G212" s="5">
        <f t="shared" si="8"/>
        <v>0.99888987496197001</v>
      </c>
      <c r="H212" s="3">
        <f t="shared" si="6"/>
        <v>2.0833333333333336E-5</v>
      </c>
      <c r="J212" s="6">
        <f>ROUND(E212/pwm!$D$2,0)+K212</f>
        <v>489.01110125038031</v>
      </c>
      <c r="K212" s="83">
        <f t="shared" si="120"/>
        <v>-9.9888987496197004</v>
      </c>
      <c r="L212" s="3">
        <f>pwm!$I$6*A212</f>
        <v>4.3125000000000004E-3</v>
      </c>
      <c r="M212" s="3">
        <f>pwm!$D$2*J212</f>
        <v>2.037546255209918E-5</v>
      </c>
      <c r="N212" s="3">
        <f>pwm!$I$6-M212</f>
        <v>4.5787078123415642E-7</v>
      </c>
      <c r="O212" s="3">
        <f t="shared" si="11"/>
        <v>4.3474317627519864E-7</v>
      </c>
    </row>
    <row r="213" spans="1:15" x14ac:dyDescent="0.2">
      <c r="A213" s="1">
        <f t="shared" si="7"/>
        <v>208</v>
      </c>
      <c r="B213" s="1">
        <f t="shared" si="121"/>
        <v>193</v>
      </c>
      <c r="C213" s="2">
        <f>SIN(RADIANS(pwm!$L$16*B213))</f>
        <v>0.99848909745053793</v>
      </c>
      <c r="D213" s="3">
        <f>pwm!$L$7*A213</f>
        <v>4.333333333333334E-3</v>
      </c>
      <c r="E213" s="3">
        <f>pwm!$L$7*C213</f>
        <v>2.080185619688621E-5</v>
      </c>
      <c r="F213" s="3">
        <f>pwm!$L$7-E213</f>
        <v>3.1477136447126354E-8</v>
      </c>
      <c r="G213" s="5">
        <f t="shared" si="8"/>
        <v>0.99848909745053793</v>
      </c>
      <c r="H213" s="3">
        <f t="shared" si="6"/>
        <v>2.0833333333333336E-5</v>
      </c>
      <c r="J213" s="6">
        <f>ROUND(E213/pwm!$D$2,0)+K213</f>
        <v>489.01510902549461</v>
      </c>
      <c r="K213" s="83">
        <f t="shared" si="120"/>
        <v>-9.9848909745053795</v>
      </c>
      <c r="L213" s="3">
        <f>pwm!$I$6*A213</f>
        <v>4.333333333333334E-3</v>
      </c>
      <c r="M213" s="3">
        <f>pwm!$D$2*J213</f>
        <v>2.0375629542728942E-5</v>
      </c>
      <c r="N213" s="3">
        <f>pwm!$I$6-M213</f>
        <v>4.5770379060439386E-7</v>
      </c>
      <c r="O213" s="3">
        <f t="shared" si="11"/>
        <v>4.2622665415726751E-7</v>
      </c>
    </row>
    <row r="214" spans="1:15" x14ac:dyDescent="0.2">
      <c r="A214" s="1">
        <f t="shared" si="7"/>
        <v>209</v>
      </c>
      <c r="B214" s="1">
        <f t="shared" si="121"/>
        <v>192</v>
      </c>
      <c r="C214" s="2">
        <f>SIN(RADIANS(pwm!$L$16*B214))</f>
        <v>0.99802672842827156</v>
      </c>
      <c r="D214" s="3">
        <f>pwm!$L$7*A214</f>
        <v>4.3541666666666676E-3</v>
      </c>
      <c r="E214" s="3">
        <f>pwm!$L$7*C214</f>
        <v>2.0792223508922328E-5</v>
      </c>
      <c r="F214" s="3">
        <f>pwm!$L$7-E214</f>
        <v>4.1109824411007887E-8</v>
      </c>
      <c r="G214" s="5">
        <f t="shared" si="8"/>
        <v>0.99802672842827167</v>
      </c>
      <c r="H214" s="3">
        <f t="shared" si="6"/>
        <v>2.0833333333333336E-5</v>
      </c>
      <c r="J214" s="6">
        <f>ROUND(E214/pwm!$D$2,0)+K214</f>
        <v>489.01973271571728</v>
      </c>
      <c r="K214" s="83">
        <f t="shared" si="120"/>
        <v>-9.980267284282716</v>
      </c>
      <c r="L214" s="3">
        <f>pwm!$I$6*A214</f>
        <v>4.3541666666666676E-3</v>
      </c>
      <c r="M214" s="3">
        <f>pwm!$D$2*J214</f>
        <v>2.0375822196488221E-5</v>
      </c>
      <c r="N214" s="3">
        <f>pwm!$I$6-M214</f>
        <v>4.5751113684511528E-7</v>
      </c>
      <c r="O214" s="3">
        <f t="shared" si="11"/>
        <v>4.1640131243410739E-7</v>
      </c>
    </row>
    <row r="215" spans="1:15" x14ac:dyDescent="0.2">
      <c r="A215" s="1">
        <f t="shared" si="7"/>
        <v>210</v>
      </c>
      <c r="B215" s="1">
        <f t="shared" si="121"/>
        <v>191</v>
      </c>
      <c r="C215" s="2">
        <f>SIN(RADIANS(pwm!$L$16*B215))</f>
        <v>0.99750279641627015</v>
      </c>
      <c r="D215" s="3">
        <f>pwm!$L$7*A215</f>
        <v>4.3750000000000004E-3</v>
      </c>
      <c r="E215" s="3">
        <f>pwm!$L$7*C215</f>
        <v>2.0781308258672297E-5</v>
      </c>
      <c r="F215" s="3">
        <f>pwm!$L$7-E215</f>
        <v>5.2025074661038695E-8</v>
      </c>
      <c r="G215" s="5">
        <f t="shared" si="8"/>
        <v>0.99750279641627015</v>
      </c>
      <c r="H215" s="3">
        <f t="shared" si="6"/>
        <v>2.0833333333333336E-5</v>
      </c>
      <c r="J215" s="6">
        <f>ROUND(E215/pwm!$D$2,0)+K215</f>
        <v>489.02497203583732</v>
      </c>
      <c r="K215" s="83">
        <f t="shared" si="120"/>
        <v>-9.9750279641627024</v>
      </c>
      <c r="L215" s="3">
        <f>pwm!$I$6*A215</f>
        <v>4.3750000000000004E-3</v>
      </c>
      <c r="M215" s="3">
        <f>pwm!$D$2*J215</f>
        <v>2.0376040501493224E-5</v>
      </c>
      <c r="N215" s="3">
        <f>pwm!$I$6-M215</f>
        <v>4.5729283184011162E-7</v>
      </c>
      <c r="O215" s="3">
        <f t="shared" si="11"/>
        <v>4.0526775717907292E-7</v>
      </c>
    </row>
    <row r="216" spans="1:15" x14ac:dyDescent="0.2">
      <c r="A216" s="1">
        <f t="shared" si="7"/>
        <v>211</v>
      </c>
      <c r="B216" s="1">
        <f t="shared" si="121"/>
        <v>190</v>
      </c>
      <c r="C216" s="2">
        <f>SIN(RADIANS(pwm!$L$16*B216))</f>
        <v>0.99691733373312796</v>
      </c>
      <c r="D216" s="3">
        <f>pwm!$L$7*A216</f>
        <v>4.3958333333333341E-3</v>
      </c>
      <c r="E216" s="3">
        <f>pwm!$L$7*C216</f>
        <v>2.0769111119440168E-5</v>
      </c>
      <c r="F216" s="3">
        <f>pwm!$L$7-E216</f>
        <v>6.4222213893168459E-8</v>
      </c>
      <c r="G216" s="5">
        <f t="shared" si="8"/>
        <v>0.99691733373312796</v>
      </c>
      <c r="H216" s="3">
        <f t="shared" si="6"/>
        <v>2.0833333333333336E-5</v>
      </c>
      <c r="J216" s="6">
        <f>ROUND(E216/pwm!$D$2,0)+K216</f>
        <v>488.03082666266874</v>
      </c>
      <c r="K216" s="83">
        <f t="shared" si="120"/>
        <v>-9.969173337331279</v>
      </c>
      <c r="L216" s="3">
        <f>pwm!$I$6*A216</f>
        <v>4.3958333333333341E-3</v>
      </c>
      <c r="M216" s="3">
        <f>pwm!$D$2*J216</f>
        <v>2.0334617777611197E-5</v>
      </c>
      <c r="N216" s="3">
        <f>pwm!$I$6-M216</f>
        <v>4.9871555572213855E-7</v>
      </c>
      <c r="O216" s="3">
        <f t="shared" si="11"/>
        <v>4.3449334182897009E-7</v>
      </c>
    </row>
    <row r="217" spans="1:15" x14ac:dyDescent="0.2">
      <c r="A217" s="1">
        <f t="shared" si="7"/>
        <v>212</v>
      </c>
      <c r="B217" s="1">
        <f t="shared" si="121"/>
        <v>189</v>
      </c>
      <c r="C217" s="2">
        <f>SIN(RADIANS(pwm!$L$16*B217))</f>
        <v>0.99627037649294126</v>
      </c>
      <c r="D217" s="3">
        <f>pwm!$L$7*A217</f>
        <v>4.4166666666666668E-3</v>
      </c>
      <c r="E217" s="3">
        <f>pwm!$L$7*C217</f>
        <v>2.0755632843602944E-5</v>
      </c>
      <c r="F217" s="3">
        <f>pwm!$L$7-E217</f>
        <v>7.7700489730391946E-8</v>
      </c>
      <c r="G217" s="5">
        <f t="shared" si="8"/>
        <v>0.99627037649294115</v>
      </c>
      <c r="H217" s="3">
        <f t="shared" si="6"/>
        <v>2.0833333333333336E-5</v>
      </c>
      <c r="J217" s="6">
        <f>ROUND(E217/pwm!$D$2,0)+K217</f>
        <v>488.03729623507058</v>
      </c>
      <c r="K217" s="83">
        <f t="shared" si="120"/>
        <v>-9.9627037649294117</v>
      </c>
      <c r="L217" s="3">
        <f>pwm!$I$6*A217</f>
        <v>4.4166666666666668E-3</v>
      </c>
      <c r="M217" s="3">
        <f>pwm!$D$2*J217</f>
        <v>2.0334887343127943E-5</v>
      </c>
      <c r="N217" s="3">
        <f>pwm!$I$6-M217</f>
        <v>4.9844599020539313E-7</v>
      </c>
      <c r="O217" s="3">
        <f t="shared" si="11"/>
        <v>4.2074550047500119E-7</v>
      </c>
    </row>
    <row r="218" spans="1:15" x14ac:dyDescent="0.2">
      <c r="A218" s="1">
        <f t="shared" si="7"/>
        <v>213</v>
      </c>
      <c r="B218" s="1">
        <f t="shared" si="121"/>
        <v>188</v>
      </c>
      <c r="C218" s="2">
        <f>SIN(RADIANS(pwm!$L$16*B218))</f>
        <v>0.99556196460308</v>
      </c>
      <c r="D218" s="3">
        <f>pwm!$L$7*A218</f>
        <v>4.4375000000000005E-3</v>
      </c>
      <c r="E218" s="3">
        <f>pwm!$L$7*C218</f>
        <v>2.074087426256417E-5</v>
      </c>
      <c r="F218" s="3">
        <f>pwm!$L$7-E218</f>
        <v>9.245907076916641E-8</v>
      </c>
      <c r="G218" s="5">
        <f t="shared" si="8"/>
        <v>0.99556196460308</v>
      </c>
      <c r="H218" s="3">
        <f t="shared" si="6"/>
        <v>2.0833333333333336E-5</v>
      </c>
      <c r="J218" s="6">
        <f>ROUND(E218/pwm!$D$2,0)+K218</f>
        <v>488.04438035396919</v>
      </c>
      <c r="K218" s="83">
        <f t="shared" si="120"/>
        <v>-9.9556196460308009</v>
      </c>
      <c r="L218" s="3">
        <f>pwm!$I$6*A218</f>
        <v>4.4375000000000005E-3</v>
      </c>
      <c r="M218" s="3">
        <f>pwm!$D$2*J218</f>
        <v>2.0335182514748717E-5</v>
      </c>
      <c r="N218" s="3">
        <f>pwm!$I$6-M218</f>
        <v>4.9815081858461859E-7</v>
      </c>
      <c r="O218" s="3">
        <f t="shared" si="11"/>
        <v>4.0569174781545218E-7</v>
      </c>
    </row>
    <row r="219" spans="1:15" x14ac:dyDescent="0.2">
      <c r="A219" s="1">
        <f t="shared" si="7"/>
        <v>214</v>
      </c>
      <c r="B219" s="1">
        <f t="shared" si="121"/>
        <v>187</v>
      </c>
      <c r="C219" s="2">
        <f>SIN(RADIANS(pwm!$L$16*B219))</f>
        <v>0.99479214176172648</v>
      </c>
      <c r="D219" s="3">
        <f>pwm!$L$7*A219</f>
        <v>4.4583333333333341E-3</v>
      </c>
      <c r="E219" s="3">
        <f>pwm!$L$7*C219</f>
        <v>2.0724836286702638E-5</v>
      </c>
      <c r="F219" s="3">
        <f>pwm!$L$7-E219</f>
        <v>1.0849704663069774E-7</v>
      </c>
      <c r="G219" s="5">
        <f t="shared" si="8"/>
        <v>0.99479214176172648</v>
      </c>
      <c r="H219" s="3">
        <f t="shared" si="6"/>
        <v>2.0833333333333336E-5</v>
      </c>
      <c r="J219" s="6">
        <f>ROUND(E219/pwm!$D$2,0)+K219</f>
        <v>487.05207858238276</v>
      </c>
      <c r="K219" s="83">
        <f t="shared" si="120"/>
        <v>-9.9479214176172643</v>
      </c>
      <c r="L219" s="3">
        <f>pwm!$I$6*A219</f>
        <v>4.4583333333333341E-3</v>
      </c>
      <c r="M219" s="3">
        <f>pwm!$D$2*J219</f>
        <v>2.0293836607599282E-5</v>
      </c>
      <c r="N219" s="3">
        <f>pwm!$I$6-M219</f>
        <v>5.3949672573405438E-7</v>
      </c>
      <c r="O219" s="3">
        <f t="shared" si="11"/>
        <v>4.3099967910335664E-7</v>
      </c>
    </row>
    <row r="220" spans="1:15" x14ac:dyDescent="0.2">
      <c r="A220" s="1">
        <f t="shared" si="7"/>
        <v>215</v>
      </c>
      <c r="B220" s="1">
        <f t="shared" si="121"/>
        <v>186</v>
      </c>
      <c r="C220" s="2">
        <f>SIN(RADIANS(pwm!$L$16*B220))</f>
        <v>0.99396095545517971</v>
      </c>
      <c r="D220" s="3">
        <f>pwm!$L$7*A220</f>
        <v>4.4791666666666669E-3</v>
      </c>
      <c r="E220" s="3">
        <f>pwm!$L$7*C220</f>
        <v>2.0707519905316247E-5</v>
      </c>
      <c r="F220" s="3">
        <f>pwm!$L$7-E220</f>
        <v>1.2581342801708861E-7</v>
      </c>
      <c r="G220" s="5">
        <f t="shared" si="8"/>
        <v>0.99396095545517971</v>
      </c>
      <c r="H220" s="3">
        <f t="shared" si="6"/>
        <v>2.0833333333333336E-5</v>
      </c>
      <c r="J220" s="6">
        <f>ROUND(E220/pwm!$D$2,0)+K220</f>
        <v>487.06039044544821</v>
      </c>
      <c r="K220" s="83">
        <f t="shared" si="120"/>
        <v>-9.9396095545517973</v>
      </c>
      <c r="L220" s="3">
        <f>pwm!$I$6*A220</f>
        <v>4.4791666666666669E-3</v>
      </c>
      <c r="M220" s="3">
        <f>pwm!$D$2*J220</f>
        <v>2.0294182935227011E-5</v>
      </c>
      <c r="N220" s="3">
        <f>pwm!$I$6-M220</f>
        <v>5.3915039810632521E-7</v>
      </c>
      <c r="O220" s="3">
        <f t="shared" si="11"/>
        <v>4.133369700892366E-7</v>
      </c>
    </row>
    <row r="221" spans="1:15" x14ac:dyDescent="0.2">
      <c r="A221" s="1">
        <f t="shared" si="7"/>
        <v>216</v>
      </c>
      <c r="B221" s="1">
        <f t="shared" si="121"/>
        <v>185</v>
      </c>
      <c r="C221" s="2">
        <f>SIN(RADIANS(pwm!$L$16*B221))</f>
        <v>0.99306845695492629</v>
      </c>
      <c r="D221" s="3">
        <f>pwm!$L$7*A221</f>
        <v>4.5000000000000005E-3</v>
      </c>
      <c r="E221" s="3">
        <f>pwm!$L$7*C221</f>
        <v>2.0688926186560967E-5</v>
      </c>
      <c r="F221" s="3">
        <f>pwm!$L$7-E221</f>
        <v>1.4440714677236882E-7</v>
      </c>
      <c r="G221" s="5">
        <f t="shared" si="8"/>
        <v>0.99306845695492629</v>
      </c>
      <c r="H221" s="3">
        <f t="shared" si="6"/>
        <v>2.0833333333333336E-5</v>
      </c>
      <c r="J221" s="6">
        <f>ROUND(E221/pwm!$D$2,0)+K221</f>
        <v>487.06931543045073</v>
      </c>
      <c r="K221" s="83">
        <f t="shared" si="120"/>
        <v>-9.9306845695492623</v>
      </c>
      <c r="L221" s="3">
        <f>pwm!$I$6*A221</f>
        <v>4.5000000000000005E-3</v>
      </c>
      <c r="M221" s="3">
        <f>pwm!$D$2*J221</f>
        <v>2.0294554809602115E-5</v>
      </c>
      <c r="N221" s="3">
        <f>pwm!$I$6-M221</f>
        <v>5.3877852373122062E-7</v>
      </c>
      <c r="O221" s="3">
        <f t="shared" si="11"/>
        <v>3.943713769588518E-7</v>
      </c>
    </row>
    <row r="222" spans="1:15" x14ac:dyDescent="0.2">
      <c r="A222" s="1">
        <f t="shared" si="7"/>
        <v>217</v>
      </c>
      <c r="B222" s="1">
        <f t="shared" si="121"/>
        <v>184</v>
      </c>
      <c r="C222" s="2">
        <f>SIN(RADIANS(pwm!$L$16*B222))</f>
        <v>0.99211470131447788</v>
      </c>
      <c r="D222" s="3">
        <f>pwm!$L$7*A222</f>
        <v>4.5208333333333342E-3</v>
      </c>
      <c r="E222" s="3">
        <f>pwm!$L$7*C222</f>
        <v>2.0669056277384958E-5</v>
      </c>
      <c r="F222" s="3">
        <f>pwm!$L$7-E222</f>
        <v>1.6427705594837763E-7</v>
      </c>
      <c r="G222" s="5">
        <f t="shared" si="8"/>
        <v>0.99211470131447788</v>
      </c>
      <c r="H222" s="3">
        <f t="shared" si="6"/>
        <v>2.0833333333333336E-5</v>
      </c>
      <c r="J222" s="6">
        <f>ROUND(E222/pwm!$D$2,0)+K222</f>
        <v>486.07885298685522</v>
      </c>
      <c r="K222" s="83">
        <f t="shared" si="120"/>
        <v>-9.921147013144779</v>
      </c>
      <c r="L222" s="3">
        <f>pwm!$I$6*A222</f>
        <v>4.5208333333333342E-3</v>
      </c>
      <c r="M222" s="3">
        <f>pwm!$D$2*J222</f>
        <v>2.0253285541118969E-5</v>
      </c>
      <c r="N222" s="3">
        <f>pwm!$I$6-M222</f>
        <v>5.800477922143672E-7</v>
      </c>
      <c r="O222" s="3">
        <f t="shared" si="11"/>
        <v>4.1577073626598957E-7</v>
      </c>
    </row>
    <row r="223" spans="1:15" x14ac:dyDescent="0.2">
      <c r="A223" s="1">
        <f t="shared" si="7"/>
        <v>218</v>
      </c>
      <c r="B223" s="1">
        <f t="shared" si="121"/>
        <v>183</v>
      </c>
      <c r="C223" s="2">
        <f>SIN(RADIANS(pwm!$L$16*B223))</f>
        <v>0.99109974736597484</v>
      </c>
      <c r="D223" s="3">
        <f>pwm!$L$7*A223</f>
        <v>4.5416666666666669E-3</v>
      </c>
      <c r="E223" s="3">
        <f>pwm!$L$7*C223</f>
        <v>2.0647911403457811E-5</v>
      </c>
      <c r="F223" s="3">
        <f>pwm!$L$7-E223</f>
        <v>1.8542192987552479E-7</v>
      </c>
      <c r="G223" s="5">
        <f t="shared" si="8"/>
        <v>0.99109974736597484</v>
      </c>
      <c r="H223" s="3">
        <f t="shared" si="6"/>
        <v>2.0833333333333336E-5</v>
      </c>
      <c r="J223" s="6">
        <f>ROUND(E223/pwm!$D$2,0)+K223</f>
        <v>486.08900252634027</v>
      </c>
      <c r="K223" s="83">
        <f t="shared" si="120"/>
        <v>-9.9109974736597479</v>
      </c>
      <c r="L223" s="3">
        <f>pwm!$I$6*A223</f>
        <v>4.5416666666666669E-3</v>
      </c>
      <c r="M223" s="3">
        <f>pwm!$D$2*J223</f>
        <v>2.0253708438597513E-5</v>
      </c>
      <c r="N223" s="3">
        <f>pwm!$I$6-M223</f>
        <v>5.7962489473582283E-7</v>
      </c>
      <c r="O223" s="3">
        <f t="shared" si="11"/>
        <v>3.9420296486029804E-7</v>
      </c>
    </row>
    <row r="224" spans="1:15" x14ac:dyDescent="0.2">
      <c r="A224" s="1">
        <f t="shared" si="7"/>
        <v>219</v>
      </c>
      <c r="B224" s="1">
        <f t="shared" si="121"/>
        <v>182</v>
      </c>
      <c r="C224" s="2">
        <f>SIN(RADIANS(pwm!$L$16*B224))</f>
        <v>0.99002365771655754</v>
      </c>
      <c r="D224" s="3">
        <f>pwm!$L$7*A224</f>
        <v>4.5625000000000006E-3</v>
      </c>
      <c r="E224" s="3">
        <f>pwm!$L$7*C224</f>
        <v>2.0625492869094953E-5</v>
      </c>
      <c r="F224" s="3">
        <f>pwm!$L$7-E224</f>
        <v>2.0784046423838321E-7</v>
      </c>
      <c r="G224" s="5">
        <f t="shared" si="8"/>
        <v>0.99002365771655765</v>
      </c>
      <c r="H224" s="3">
        <f t="shared" si="6"/>
        <v>2.0833333333333336E-5</v>
      </c>
      <c r="J224" s="6">
        <f>ROUND(E224/pwm!$D$2,0)+K224</f>
        <v>485.09976342283443</v>
      </c>
      <c r="K224" s="83">
        <f t="shared" si="120"/>
        <v>-9.9002365771655754</v>
      </c>
      <c r="L224" s="3">
        <f>pwm!$I$6*A224</f>
        <v>4.5625000000000006E-3</v>
      </c>
      <c r="M224" s="3">
        <f>pwm!$D$2*J224</f>
        <v>2.0212490142618101E-5</v>
      </c>
      <c r="N224" s="3">
        <f>pwm!$I$6-M224</f>
        <v>6.2084319071523486E-7</v>
      </c>
      <c r="O224" s="3">
        <f t="shared" si="11"/>
        <v>4.1300272647685164E-7</v>
      </c>
    </row>
    <row r="225" spans="1:15" x14ac:dyDescent="0.2">
      <c r="A225" s="1">
        <f t="shared" si="7"/>
        <v>220</v>
      </c>
      <c r="B225" s="1">
        <f t="shared" si="121"/>
        <v>181</v>
      </c>
      <c r="C225" s="2">
        <f>SIN(RADIANS(pwm!$L$16*B225))</f>
        <v>0.98888649874450463</v>
      </c>
      <c r="D225" s="3">
        <f>pwm!$L$7*A225</f>
        <v>4.5833333333333342E-3</v>
      </c>
      <c r="E225" s="3">
        <f>pwm!$L$7*C225</f>
        <v>2.0601802057177182E-5</v>
      </c>
      <c r="F225" s="3">
        <f>pwm!$L$7-E225</f>
        <v>2.3153127615615368E-7</v>
      </c>
      <c r="G225" s="5">
        <f t="shared" si="8"/>
        <v>0.98888649874450463</v>
      </c>
      <c r="H225" s="3">
        <f t="shared" si="6"/>
        <v>2.0833333333333336E-5</v>
      </c>
      <c r="J225" s="6">
        <f>ROUND(E225/pwm!$D$2,0)+K225</f>
        <v>484.11113501255494</v>
      </c>
      <c r="K225" s="83">
        <f t="shared" si="120"/>
        <v>-9.8888649874450465</v>
      </c>
      <c r="L225" s="3">
        <f>pwm!$I$6*A225</f>
        <v>4.5833333333333342E-3</v>
      </c>
      <c r="M225" s="3">
        <f>pwm!$D$2*J225</f>
        <v>2.0171297292189792E-5</v>
      </c>
      <c r="N225" s="3">
        <f>pwm!$I$6-M225</f>
        <v>6.6203604114354451E-7</v>
      </c>
      <c r="O225" s="3">
        <f t="shared" si="11"/>
        <v>4.3050476498739083E-7</v>
      </c>
    </row>
    <row r="226" spans="1:15" x14ac:dyDescent="0.2">
      <c r="A226" s="1">
        <f t="shared" si="7"/>
        <v>221</v>
      </c>
      <c r="B226" s="1">
        <f t="shared" si="121"/>
        <v>180</v>
      </c>
      <c r="C226" s="2">
        <f>SIN(RADIANS(pwm!$L$16*B226))</f>
        <v>0.98768834059513777</v>
      </c>
      <c r="D226" s="3">
        <f>pwm!$L$7*A226</f>
        <v>4.604166666666667E-3</v>
      </c>
      <c r="E226" s="3">
        <f>pwm!$L$7*C226</f>
        <v>2.0576840429065372E-5</v>
      </c>
      <c r="F226" s="3">
        <f>pwm!$L$7-E226</f>
        <v>2.5649290426796447E-7</v>
      </c>
      <c r="G226" s="5">
        <f t="shared" si="8"/>
        <v>0.98768834059513766</v>
      </c>
      <c r="H226" s="3">
        <f t="shared" si="6"/>
        <v>2.0833333333333336E-5</v>
      </c>
      <c r="J226" s="6">
        <f>ROUND(E226/pwm!$D$2,0)+K226</f>
        <v>484.12311659404861</v>
      </c>
      <c r="K226" s="83">
        <f t="shared" si="120"/>
        <v>-9.8768834059513786</v>
      </c>
      <c r="L226" s="3">
        <f>pwm!$I$6*A226</f>
        <v>4.604166666666667E-3</v>
      </c>
      <c r="M226" s="3">
        <f>pwm!$D$2*J226</f>
        <v>2.0171796524752027E-5</v>
      </c>
      <c r="N226" s="3">
        <f>pwm!$I$6-M226</f>
        <v>6.6153680858130944E-7</v>
      </c>
      <c r="O226" s="3">
        <f t="shared" si="11"/>
        <v>4.0504390431334497E-7</v>
      </c>
    </row>
    <row r="227" spans="1:15" x14ac:dyDescent="0.2">
      <c r="A227" s="1">
        <f t="shared" si="7"/>
        <v>222</v>
      </c>
      <c r="B227" s="1">
        <f t="shared" si="121"/>
        <v>179</v>
      </c>
      <c r="C227" s="2">
        <f>SIN(RADIANS(pwm!$L$16*B227))</f>
        <v>0.98642925717649554</v>
      </c>
      <c r="D227" s="3">
        <f>pwm!$L$7*A227</f>
        <v>4.6250000000000006E-3</v>
      </c>
      <c r="E227" s="3">
        <f>pwm!$L$7*C227</f>
        <v>2.0550609524510327E-5</v>
      </c>
      <c r="F227" s="3">
        <f>pwm!$L$7-E227</f>
        <v>2.8272380882300922E-7</v>
      </c>
      <c r="G227" s="5">
        <f t="shared" si="8"/>
        <v>0.98642925717649554</v>
      </c>
      <c r="H227" s="3">
        <f t="shared" si="6"/>
        <v>2.0833333333333336E-5</v>
      </c>
      <c r="J227" s="6">
        <f>ROUND(E227/pwm!$D$2,0)+K227</f>
        <v>483.13570742823504</v>
      </c>
      <c r="K227" s="83">
        <f t="shared" si="120"/>
        <v>-9.8642925717649561</v>
      </c>
      <c r="L227" s="3">
        <f>pwm!$I$6*A227</f>
        <v>4.6250000000000006E-3</v>
      </c>
      <c r="M227" s="3">
        <f>pwm!$D$2*J227</f>
        <v>2.0130654476176462E-5</v>
      </c>
      <c r="N227" s="3">
        <f>pwm!$I$6-M227</f>
        <v>7.0267885715687381E-7</v>
      </c>
      <c r="O227" s="3">
        <f t="shared" si="11"/>
        <v>4.1995504833386459E-7</v>
      </c>
    </row>
    <row r="228" spans="1:15" x14ac:dyDescent="0.2">
      <c r="A228" s="1">
        <f t="shared" si="7"/>
        <v>223</v>
      </c>
      <c r="B228" s="1">
        <f t="shared" si="121"/>
        <v>178</v>
      </c>
      <c r="C228" s="2">
        <f>SIN(RADIANS(pwm!$L$16*B228))</f>
        <v>0.98510932615477398</v>
      </c>
      <c r="D228" s="3">
        <f>pwm!$L$7*A228</f>
        <v>4.6458333333333343E-3</v>
      </c>
      <c r="E228" s="3">
        <f>pwm!$L$7*C228</f>
        <v>2.0523110961557793E-5</v>
      </c>
      <c r="F228" s="3">
        <f>pwm!$L$7-E228</f>
        <v>3.1022237177554332E-7</v>
      </c>
      <c r="G228" s="5">
        <f t="shared" si="8"/>
        <v>0.98510932615477387</v>
      </c>
      <c r="H228" s="3">
        <f t="shared" si="6"/>
        <v>2.0833333333333336E-5</v>
      </c>
      <c r="J228" s="6">
        <f>ROUND(E228/pwm!$D$2,0)+K228</f>
        <v>483.14890673845224</v>
      </c>
      <c r="K228" s="83">
        <f t="shared" si="120"/>
        <v>-9.8510932615477405</v>
      </c>
      <c r="L228" s="3">
        <f>pwm!$I$6*A228</f>
        <v>4.6458333333333343E-3</v>
      </c>
      <c r="M228" s="3">
        <f>pwm!$D$2*J228</f>
        <v>2.0131204447435511E-5</v>
      </c>
      <c r="N228" s="3">
        <f>pwm!$I$6-M228</f>
        <v>7.0212888589782536E-7</v>
      </c>
      <c r="O228" s="3">
        <f t="shared" si="11"/>
        <v>3.9190651412228204E-7</v>
      </c>
    </row>
    <row r="229" spans="1:15" x14ac:dyDescent="0.2">
      <c r="A229" s="6">
        <f t="shared" si="7"/>
        <v>224</v>
      </c>
      <c r="B229" s="6">
        <f t="shared" si="121"/>
        <v>177</v>
      </c>
      <c r="C229" s="7">
        <f>SIN(RADIANS(pwm!$L$16*B229))</f>
        <v>0.98372862894953594</v>
      </c>
      <c r="D229" s="4">
        <f>pwm!$L$7*A229</f>
        <v>4.6666666666666671E-3</v>
      </c>
      <c r="E229" s="4">
        <f>pwm!$L$7*C229</f>
        <v>2.0494346436448668E-5</v>
      </c>
      <c r="F229" s="4">
        <f>pwm!$L$7-E229</f>
        <v>3.3898689688466785E-7</v>
      </c>
      <c r="G229" s="8">
        <f t="shared" si="8"/>
        <v>0.98372862894953594</v>
      </c>
      <c r="H229" s="4">
        <f t="shared" si="6"/>
        <v>2.0833333333333336E-5</v>
      </c>
      <c r="I229" s="9"/>
      <c r="J229" s="6">
        <f>ROUND(E229/pwm!$D$2,0)+K229</f>
        <v>482.16271371050465</v>
      </c>
      <c r="K229" s="83">
        <f t="shared" si="120"/>
        <v>-9.8372862894953599</v>
      </c>
      <c r="L229" s="3">
        <f>pwm!$I$6*A229</f>
        <v>4.6666666666666671E-3</v>
      </c>
      <c r="M229" s="3">
        <f>pwm!$D$2*J229</f>
        <v>2.0090113071271027E-5</v>
      </c>
      <c r="N229" s="3">
        <f>pwm!$I$6-M229</f>
        <v>7.4322026206230854E-7</v>
      </c>
      <c r="O229" s="4">
        <f t="shared" si="11"/>
        <v>4.0423336517764069E-7</v>
      </c>
    </row>
    <row r="230" spans="1:15" x14ac:dyDescent="0.2">
      <c r="A230" s="1">
        <f t="shared" si="7"/>
        <v>225</v>
      </c>
      <c r="B230" s="1">
        <f t="shared" si="121"/>
        <v>176</v>
      </c>
      <c r="C230" s="2">
        <f>SIN(RADIANS(pwm!$L$16*B230))</f>
        <v>0.98228725072868872</v>
      </c>
      <c r="D230" s="3">
        <f>pwm!$L$7*A230</f>
        <v>4.6875000000000007E-3</v>
      </c>
      <c r="E230" s="4">
        <f>pwm!$L$7*C230</f>
        <v>2.046431772351435E-5</v>
      </c>
      <c r="F230" s="4">
        <f>pwm!$L$7-E230</f>
        <v>3.6901560981898553E-7</v>
      </c>
      <c r="G230" s="5">
        <f t="shared" si="8"/>
        <v>0.98228725072868872</v>
      </c>
      <c r="H230" s="4">
        <f t="shared" si="6"/>
        <v>2.0833333333333336E-5</v>
      </c>
      <c r="J230" s="6">
        <f>ROUND(E230/pwm!$D$2,0)+K230</f>
        <v>481.17712749271311</v>
      </c>
      <c r="K230" s="83">
        <f t="shared" si="120"/>
        <v>-9.8228725072868865</v>
      </c>
      <c r="L230" s="3">
        <f>pwm!$I$6*A230</f>
        <v>4.6875000000000007E-3</v>
      </c>
      <c r="M230" s="3">
        <f>pwm!$D$2*J230</f>
        <v>2.0049046978863048E-5</v>
      </c>
      <c r="N230" s="3">
        <f>pwm!$I$6-M230</f>
        <v>7.8428635447028847E-7</v>
      </c>
      <c r="O230" s="3">
        <f t="shared" si="11"/>
        <v>4.1527074465130294E-7</v>
      </c>
    </row>
    <row r="231" spans="1:15" x14ac:dyDescent="0.2">
      <c r="A231" s="1">
        <f t="shared" si="7"/>
        <v>226</v>
      </c>
      <c r="B231" s="1">
        <f t="shared" si="121"/>
        <v>175</v>
      </c>
      <c r="C231" s="2">
        <f>SIN(RADIANS(pwm!$L$16*B231))</f>
        <v>0.98078528040323043</v>
      </c>
      <c r="D231" s="3">
        <f>pwm!$L$7*A231</f>
        <v>4.7083333333333343E-3</v>
      </c>
      <c r="E231" s="4">
        <f>pwm!$L$7*C231</f>
        <v>2.0433026675067302E-5</v>
      </c>
      <c r="F231" s="4">
        <f>pwm!$L$7-E231</f>
        <v>4.0030665826603401E-7</v>
      </c>
      <c r="G231" s="5">
        <f t="shared" si="8"/>
        <v>0.98078528040323032</v>
      </c>
      <c r="H231" s="4">
        <f t="shared" ref="H231:H270" si="122">E231+F231</f>
        <v>2.0833333333333336E-5</v>
      </c>
      <c r="J231" s="6">
        <f>ROUND(E231/pwm!$D$2,0)+K231</f>
        <v>480.19214719596772</v>
      </c>
      <c r="K231" s="83">
        <f t="shared" si="120"/>
        <v>-9.8078528040323043</v>
      </c>
      <c r="L231" s="3">
        <f>pwm!$I$6*A231</f>
        <v>4.7083333333333343E-3</v>
      </c>
      <c r="M231" s="3">
        <f>pwm!$D$2*J231</f>
        <v>2.0008006133165325E-5</v>
      </c>
      <c r="N231" s="3">
        <f>pwm!$I$6-M231</f>
        <v>8.2532720016801147E-7</v>
      </c>
      <c r="O231" s="3">
        <f t="shared" si="11"/>
        <v>4.2502054190197747E-7</v>
      </c>
    </row>
    <row r="232" spans="1:15" x14ac:dyDescent="0.2">
      <c r="A232" s="1">
        <f t="shared" si="7"/>
        <v>227</v>
      </c>
      <c r="B232" s="1">
        <f t="shared" si="121"/>
        <v>174</v>
      </c>
      <c r="C232" s="2">
        <f>SIN(RADIANS(pwm!$L$16*B232))</f>
        <v>0.97922281062176586</v>
      </c>
      <c r="D232" s="3">
        <f>pwm!$L$7*A232</f>
        <v>4.7291666666666671E-3</v>
      </c>
      <c r="E232" s="4">
        <f>pwm!$L$7*C232</f>
        <v>2.0400475221286792E-5</v>
      </c>
      <c r="F232" s="4">
        <f>pwm!$L$7-E232</f>
        <v>4.3285811204654383E-7</v>
      </c>
      <c r="G232" s="5">
        <f t="shared" si="8"/>
        <v>0.97922281062176586</v>
      </c>
      <c r="H232" s="4">
        <f t="shared" si="122"/>
        <v>2.0833333333333336E-5</v>
      </c>
      <c r="J232" s="6">
        <f>ROUND(E232/pwm!$D$2,0)+K232</f>
        <v>480.20777189378236</v>
      </c>
      <c r="K232" s="83">
        <f t="shared" si="120"/>
        <v>-9.7922281062176584</v>
      </c>
      <c r="L232" s="3">
        <f>pwm!$I$6*A232</f>
        <v>4.7291666666666671E-3</v>
      </c>
      <c r="M232" s="3">
        <f>pwm!$D$2*J232</f>
        <v>2.0008657162240934E-5</v>
      </c>
      <c r="N232" s="3">
        <f>pwm!$I$6-M232</f>
        <v>8.2467617109240195E-7</v>
      </c>
      <c r="O232" s="3">
        <f t="shared" si="11"/>
        <v>3.9181805904585812E-7</v>
      </c>
    </row>
    <row r="233" spans="1:15" x14ac:dyDescent="0.2">
      <c r="A233" s="1">
        <f t="shared" si="7"/>
        <v>228</v>
      </c>
      <c r="B233" s="1">
        <f t="shared" si="121"/>
        <v>173</v>
      </c>
      <c r="C233" s="2">
        <f>SIN(RADIANS(pwm!$L$16*B233))</f>
        <v>0.97759993776479071</v>
      </c>
      <c r="D233" s="3">
        <f>pwm!$L$7*A233</f>
        <v>4.7500000000000007E-3</v>
      </c>
      <c r="E233" s="4">
        <f>pwm!$L$7*C233</f>
        <v>2.0366665370099808E-5</v>
      </c>
      <c r="F233" s="4">
        <f>pwm!$L$7-E233</f>
        <v>4.6666796323352789E-7</v>
      </c>
      <c r="G233" s="5">
        <f t="shared" si="8"/>
        <v>0.97759993776479071</v>
      </c>
      <c r="H233" s="4">
        <f t="shared" si="122"/>
        <v>2.0833333333333336E-5</v>
      </c>
      <c r="J233" s="6">
        <f>ROUND(E233/pwm!$D$2,0)+K233</f>
        <v>479.22400062235209</v>
      </c>
      <c r="K233" s="83">
        <f t="shared" si="120"/>
        <v>-9.7759993776479064</v>
      </c>
      <c r="L233" s="3">
        <f>pwm!$I$6*A233</f>
        <v>4.7500000000000007E-3</v>
      </c>
      <c r="M233" s="3">
        <f>pwm!$D$2*J233</f>
        <v>1.9967666692598006E-5</v>
      </c>
      <c r="N233" s="3">
        <f>pwm!$I$6-M233</f>
        <v>8.6566664073532977E-7</v>
      </c>
      <c r="O233" s="3">
        <f t="shared" si="11"/>
        <v>3.9899867750180188E-7</v>
      </c>
    </row>
    <row r="234" spans="1:15" x14ac:dyDescent="0.2">
      <c r="A234" s="1">
        <f t="shared" si="7"/>
        <v>229</v>
      </c>
      <c r="B234" s="1">
        <f t="shared" si="121"/>
        <v>172</v>
      </c>
      <c r="C234" s="2">
        <f>SIN(RADIANS(pwm!$L$16*B234))</f>
        <v>0.97591676193874743</v>
      </c>
      <c r="D234" s="3">
        <f>pwm!$L$7*A234</f>
        <v>4.7708333333333335E-3</v>
      </c>
      <c r="E234" s="4">
        <f>pwm!$L$7*C234</f>
        <v>2.0331599207057242E-5</v>
      </c>
      <c r="F234" s="4">
        <f>pwm!$L$7-E234</f>
        <v>5.017341262760939E-7</v>
      </c>
      <c r="G234" s="5">
        <f t="shared" si="8"/>
        <v>0.97591676193874755</v>
      </c>
      <c r="H234" s="4">
        <f t="shared" si="122"/>
        <v>2.0833333333333336E-5</v>
      </c>
      <c r="J234" s="6">
        <f>ROUND(E234/pwm!$D$2,0)+K234</f>
        <v>478.24083238061252</v>
      </c>
      <c r="K234" s="83">
        <f t="shared" si="120"/>
        <v>-9.7591676193874743</v>
      </c>
      <c r="L234" s="3">
        <f>pwm!$I$6*A234</f>
        <v>4.7708333333333335E-3</v>
      </c>
      <c r="M234" s="3">
        <f>pwm!$D$2*J234</f>
        <v>1.9926701349192188E-5</v>
      </c>
      <c r="N234" s="3">
        <f>pwm!$I$6-M234</f>
        <v>9.0663198414114778E-7</v>
      </c>
      <c r="O234" s="3">
        <f t="shared" si="11"/>
        <v>4.0489785786505388E-7</v>
      </c>
    </row>
    <row r="235" spans="1:15" x14ac:dyDescent="0.2">
      <c r="A235" s="1">
        <f t="shared" ref="A235:A298" si="123">A234+1</f>
        <v>230</v>
      </c>
      <c r="B235" s="1">
        <f t="shared" si="121"/>
        <v>171</v>
      </c>
      <c r="C235" s="2">
        <f>SIN(RADIANS(pwm!$L$16*B235))</f>
        <v>0.97417338696984945</v>
      </c>
      <c r="D235" s="3">
        <f>pwm!$L$7*A235</f>
        <v>4.7916666666666672E-3</v>
      </c>
      <c r="E235" s="4">
        <f>pwm!$L$7*C235</f>
        <v>2.02952788952052E-5</v>
      </c>
      <c r="F235" s="4">
        <f>pwm!$L$7-E235</f>
        <v>5.3805443812813584E-7</v>
      </c>
      <c r="G235" s="5">
        <f t="shared" ref="G235:G270" si="124">E235/H235</f>
        <v>0.97417338696984945</v>
      </c>
      <c r="H235" s="4">
        <f t="shared" si="122"/>
        <v>2.0833333333333336E-5</v>
      </c>
      <c r="J235" s="6">
        <f>ROUND(E235/pwm!$D$2,0)+K235</f>
        <v>477.25826613030148</v>
      </c>
      <c r="K235" s="83">
        <f t="shared" si="120"/>
        <v>-9.7417338696984945</v>
      </c>
      <c r="L235" s="3">
        <f>pwm!$I$6*A235</f>
        <v>4.7916666666666672E-3</v>
      </c>
      <c r="M235" s="3">
        <f>pwm!$D$2*J235</f>
        <v>1.9885761088762563E-5</v>
      </c>
      <c r="N235" s="3">
        <f>pwm!$I$6-M235</f>
        <v>9.4757224457077288E-7</v>
      </c>
      <c r="O235" s="3">
        <f t="shared" si="11"/>
        <v>4.0951780644263704E-7</v>
      </c>
    </row>
    <row r="236" spans="1:15" x14ac:dyDescent="0.2">
      <c r="A236" s="1">
        <f t="shared" si="123"/>
        <v>231</v>
      </c>
      <c r="B236" s="1">
        <f t="shared" si="121"/>
        <v>170</v>
      </c>
      <c r="C236" s="2">
        <f>SIN(RADIANS(pwm!$L$16*B236))</f>
        <v>0.97236992039767667</v>
      </c>
      <c r="D236" s="3">
        <f>pwm!$L$7*A236</f>
        <v>4.8125000000000008E-3</v>
      </c>
      <c r="E236" s="4">
        <f>pwm!$L$7*C236</f>
        <v>2.0257706674951601E-5</v>
      </c>
      <c r="F236" s="4">
        <f>pwm!$L$7-E236</f>
        <v>5.7562665838173485E-7</v>
      </c>
      <c r="G236" s="5">
        <f t="shared" si="124"/>
        <v>0.97236992039767678</v>
      </c>
      <c r="H236" s="4">
        <f t="shared" si="122"/>
        <v>2.0833333333333336E-5</v>
      </c>
      <c r="J236" s="6">
        <f>ROUND(E236/pwm!$D$2,0)+K236</f>
        <v>476.27630079602324</v>
      </c>
      <c r="K236" s="83">
        <f t="shared" si="120"/>
        <v>-9.723699203976766</v>
      </c>
      <c r="L236" s="3">
        <f>pwm!$I$6*A236</f>
        <v>4.8125000000000008E-3</v>
      </c>
      <c r="M236" s="3">
        <f>pwm!$D$2*J236</f>
        <v>1.9844845866500969E-5</v>
      </c>
      <c r="N236" s="3">
        <f>pwm!$I$6-M236</f>
        <v>9.8848746683236657E-7</v>
      </c>
      <c r="O236" s="3">
        <f t="shared" ref="O236:O270" si="125">E236-M236</f>
        <v>4.1286080845063172E-7</v>
      </c>
    </row>
    <row r="237" spans="1:15" x14ac:dyDescent="0.2">
      <c r="A237" s="1">
        <f t="shared" si="123"/>
        <v>232</v>
      </c>
      <c r="B237" s="1">
        <f t="shared" si="121"/>
        <v>169</v>
      </c>
      <c r="C237" s="2">
        <f>SIN(RADIANS(pwm!$L$16*B237))</f>
        <v>0.97050647346854246</v>
      </c>
      <c r="D237" s="3">
        <f>pwm!$L$7*A237</f>
        <v>4.8333333333333336E-3</v>
      </c>
      <c r="E237" s="4">
        <f>pwm!$L$7*C237</f>
        <v>2.0218884863927972E-5</v>
      </c>
      <c r="F237" s="4">
        <f>pwm!$L$7-E237</f>
        <v>6.1444846940536451E-7</v>
      </c>
      <c r="G237" s="5">
        <f t="shared" si="124"/>
        <v>0.97050647346854246</v>
      </c>
      <c r="H237" s="4">
        <f t="shared" si="122"/>
        <v>2.0833333333333336E-5</v>
      </c>
      <c r="J237" s="6">
        <f>ROUND(E237/pwm!$D$2,0)+K237</f>
        <v>475.29493526531456</v>
      </c>
      <c r="K237" s="83">
        <f t="shared" si="120"/>
        <v>-9.7050647346854255</v>
      </c>
      <c r="L237" s="3">
        <f>pwm!$I$6*A237</f>
        <v>4.8333333333333336E-3</v>
      </c>
      <c r="M237" s="3">
        <f>pwm!$D$2*J237</f>
        <v>1.9803955636054776E-5</v>
      </c>
      <c r="N237" s="3">
        <f>pwm!$I$6-M237</f>
        <v>1.0293776972785601E-6</v>
      </c>
      <c r="O237" s="3">
        <f t="shared" si="125"/>
        <v>4.1492922787319554E-7</v>
      </c>
    </row>
    <row r="238" spans="1:15" x14ac:dyDescent="0.2">
      <c r="A238" s="1">
        <f t="shared" si="123"/>
        <v>233</v>
      </c>
      <c r="B238" s="1">
        <f t="shared" si="121"/>
        <v>168</v>
      </c>
      <c r="C238" s="2">
        <f>SIN(RADIANS(pwm!$L$16*B238))</f>
        <v>0.96858316112863108</v>
      </c>
      <c r="D238" s="3">
        <f>pwm!$L$7*A238</f>
        <v>4.8541666666666672E-3</v>
      </c>
      <c r="E238" s="4">
        <f>pwm!$L$7*C238</f>
        <v>2.0178815856846483E-5</v>
      </c>
      <c r="F238" s="4">
        <f>pwm!$L$7-E238</f>
        <v>6.5451747648685306E-7</v>
      </c>
      <c r="G238" s="5">
        <f t="shared" si="124"/>
        <v>0.96858316112863108</v>
      </c>
      <c r="H238" s="4">
        <f t="shared" si="122"/>
        <v>2.0833333333333336E-5</v>
      </c>
      <c r="J238" s="6">
        <f>ROUND(E238/pwm!$D$2,0)+K238</f>
        <v>474.31416838871371</v>
      </c>
      <c r="K238" s="83">
        <f t="shared" si="120"/>
        <v>-9.6858316112863108</v>
      </c>
      <c r="L238" s="3">
        <f>pwm!$I$6*A238</f>
        <v>4.8541666666666672E-3</v>
      </c>
      <c r="M238" s="3">
        <f>pwm!$D$2*J238</f>
        <v>1.9763090349529738E-5</v>
      </c>
      <c r="N238" s="3">
        <f>pwm!$I$6-M238</f>
        <v>1.0702429838035981E-6</v>
      </c>
      <c r="O238" s="3">
        <f t="shared" si="125"/>
        <v>4.1572550731674499E-7</v>
      </c>
    </row>
    <row r="239" spans="1:15" x14ac:dyDescent="0.2">
      <c r="A239" s="1">
        <f t="shared" si="123"/>
        <v>234</v>
      </c>
      <c r="B239" s="1">
        <f t="shared" si="121"/>
        <v>167</v>
      </c>
      <c r="C239" s="2">
        <f>SIN(RADIANS(pwm!$L$16*B239))</f>
        <v>0.96660010201690738</v>
      </c>
      <c r="D239" s="3">
        <f>pwm!$L$7*A239</f>
        <v>4.8750000000000009E-3</v>
      </c>
      <c r="E239" s="4">
        <f>pwm!$L$7*C239</f>
        <v>2.013750212535224E-5</v>
      </c>
      <c r="F239" s="4">
        <f>pwm!$L$7-E239</f>
        <v>6.9583120798109581E-7</v>
      </c>
      <c r="G239" s="5">
        <f t="shared" si="124"/>
        <v>0.96660010201690738</v>
      </c>
      <c r="H239" s="4">
        <f t="shared" si="122"/>
        <v>2.0833333333333336E-5</v>
      </c>
      <c r="J239" s="6">
        <f>ROUND(E239/pwm!$D$2,0)+K239</f>
        <v>473.33399897983094</v>
      </c>
      <c r="K239" s="83">
        <f t="shared" si="120"/>
        <v>-9.6660010201690731</v>
      </c>
      <c r="L239" s="3">
        <f>pwm!$I$6*A239</f>
        <v>4.8750000000000009E-3</v>
      </c>
      <c r="M239" s="3">
        <f>pwm!$D$2*J239</f>
        <v>1.9722249957492958E-5</v>
      </c>
      <c r="N239" s="3">
        <f>pwm!$I$6-M239</f>
        <v>1.1110833758403776E-6</v>
      </c>
      <c r="O239" s="3">
        <f t="shared" si="125"/>
        <v>4.1525216785928177E-7</v>
      </c>
    </row>
    <row r="240" spans="1:15" x14ac:dyDescent="0.2">
      <c r="A240" s="1">
        <f t="shared" si="123"/>
        <v>235</v>
      </c>
      <c r="B240" s="1">
        <f t="shared" si="121"/>
        <v>166</v>
      </c>
      <c r="C240" s="2">
        <f>SIN(RADIANS(pwm!$L$16*B240))</f>
        <v>0.96455741845779819</v>
      </c>
      <c r="D240" s="3">
        <f>pwm!$L$7*A240</f>
        <v>4.8958333333333336E-3</v>
      </c>
      <c r="E240" s="4">
        <f>pwm!$L$7*C240</f>
        <v>2.0094946217870798E-5</v>
      </c>
      <c r="F240" s="4">
        <f>pwm!$L$7-E240</f>
        <v>7.3838711546253796E-7</v>
      </c>
      <c r="G240" s="5">
        <f t="shared" si="124"/>
        <v>0.96455741845779819</v>
      </c>
      <c r="H240" s="4">
        <f t="shared" si="122"/>
        <v>2.0833333333333336E-5</v>
      </c>
      <c r="J240" s="6">
        <f>ROUND(E240/pwm!$D$2,0)+K240</f>
        <v>472.35442581542202</v>
      </c>
      <c r="K240" s="83">
        <f t="shared" si="120"/>
        <v>-9.6455741845779812</v>
      </c>
      <c r="L240" s="3">
        <f>pwm!$I$6*A240</f>
        <v>4.8958333333333336E-3</v>
      </c>
      <c r="M240" s="3">
        <f>pwm!$D$2*J240</f>
        <v>1.9681434408975917E-5</v>
      </c>
      <c r="N240" s="3">
        <f>pwm!$I$6-M240</f>
        <v>1.1518989243574189E-6</v>
      </c>
      <c r="O240" s="3">
        <f t="shared" si="125"/>
        <v>4.1351180889488099E-7</v>
      </c>
    </row>
    <row r="241" spans="1:15" x14ac:dyDescent="0.2">
      <c r="A241" s="1">
        <f t="shared" si="123"/>
        <v>236</v>
      </c>
      <c r="B241" s="1">
        <f t="shared" si="121"/>
        <v>165</v>
      </c>
      <c r="C241" s="2">
        <f>SIN(RADIANS(pwm!$L$16*B241))</f>
        <v>0.96245523645364739</v>
      </c>
      <c r="D241" s="3">
        <f>pwm!$L$7*A241</f>
        <v>4.9166666666666673E-3</v>
      </c>
      <c r="E241" s="4">
        <f>pwm!$L$7*C241</f>
        <v>2.0051150759450989E-5</v>
      </c>
      <c r="F241" s="4">
        <f>pwm!$L$7-E241</f>
        <v>7.821825738823467E-7</v>
      </c>
      <c r="G241" s="5">
        <f t="shared" si="124"/>
        <v>0.96245523645364739</v>
      </c>
      <c r="H241" s="4">
        <f t="shared" si="122"/>
        <v>2.0833333333333336E-5</v>
      </c>
      <c r="J241" s="6">
        <f>ROUND(E241/pwm!$D$2,0)+K241</f>
        <v>471.3754476354635</v>
      </c>
      <c r="K241" s="83">
        <f t="shared" si="120"/>
        <v>-9.6245523645364734</v>
      </c>
      <c r="L241" s="3">
        <f>pwm!$I$6*A241</f>
        <v>4.9166666666666673E-3</v>
      </c>
      <c r="M241" s="3">
        <f>pwm!$D$2*J241</f>
        <v>1.9640643651477648E-5</v>
      </c>
      <c r="N241" s="3">
        <f>pwm!$I$6-M241</f>
        <v>1.1926896818556877E-6</v>
      </c>
      <c r="O241" s="3">
        <f t="shared" si="125"/>
        <v>4.1050710797334099E-7</v>
      </c>
    </row>
    <row r="242" spans="1:15" x14ac:dyDescent="0.2">
      <c r="A242" s="1">
        <f t="shared" si="123"/>
        <v>237</v>
      </c>
      <c r="B242" s="1">
        <f t="shared" si="121"/>
        <v>164</v>
      </c>
      <c r="C242" s="2">
        <f>SIN(RADIANS(pwm!$L$16*B242))</f>
        <v>0.96029368567694318</v>
      </c>
      <c r="D242" s="3">
        <f>pwm!$L$7*A242</f>
        <v>4.9375000000000009E-3</v>
      </c>
      <c r="E242" s="4">
        <f>pwm!$L$7*C242</f>
        <v>2.0006118451602986E-5</v>
      </c>
      <c r="F242" s="4">
        <f>pwm!$L$7-E242</f>
        <v>8.2721488173035033E-7</v>
      </c>
      <c r="G242" s="5">
        <f t="shared" si="124"/>
        <v>0.96029368567694318</v>
      </c>
      <c r="H242" s="4">
        <f t="shared" si="122"/>
        <v>2.0833333333333336E-5</v>
      </c>
      <c r="J242" s="6">
        <f>ROUND(E242/pwm!$D$2,0)+K242</f>
        <v>470.39706314323058</v>
      </c>
      <c r="K242" s="83">
        <f t="shared" si="120"/>
        <v>-9.602936856769432</v>
      </c>
      <c r="L242" s="3">
        <f>pwm!$I$6*A242</f>
        <v>4.9375000000000009E-3</v>
      </c>
      <c r="M242" s="3">
        <f>pwm!$D$2*J242</f>
        <v>1.9599877630967943E-5</v>
      </c>
      <c r="N242" s="3">
        <f>pwm!$I$6-M242</f>
        <v>1.2334557023653928E-6</v>
      </c>
      <c r="O242" s="3">
        <f t="shared" si="125"/>
        <v>4.0624082063504249E-7</v>
      </c>
    </row>
    <row r="243" spans="1:15" x14ac:dyDescent="0.2">
      <c r="A243" s="1">
        <f t="shared" si="123"/>
        <v>238</v>
      </c>
      <c r="B243" s="1">
        <f t="shared" si="121"/>
        <v>163</v>
      </c>
      <c r="C243" s="2">
        <f>SIN(RADIANS(pwm!$L$16*B243))</f>
        <v>0.95807289946231922</v>
      </c>
      <c r="D243" s="3">
        <f>pwm!$L$7*A243</f>
        <v>4.9583333333333337E-3</v>
      </c>
      <c r="E243" s="4">
        <f>pwm!$L$7*C243</f>
        <v>1.9959852072131653E-5</v>
      </c>
      <c r="F243" s="4">
        <f>pwm!$L$7-E243</f>
        <v>8.734812612016835E-7</v>
      </c>
      <c r="G243" s="5">
        <f t="shared" si="124"/>
        <v>0.95807289946231922</v>
      </c>
      <c r="H243" s="4">
        <f t="shared" si="122"/>
        <v>2.0833333333333336E-5</v>
      </c>
      <c r="J243" s="6">
        <f>ROUND(E243/pwm!$D$2,0)+K243</f>
        <v>469.4192710053768</v>
      </c>
      <c r="K243" s="83">
        <f t="shared" si="120"/>
        <v>-9.5807289946231915</v>
      </c>
      <c r="L243" s="3">
        <f>pwm!$I$6*A243</f>
        <v>4.9583333333333337E-3</v>
      </c>
      <c r="M243" s="3">
        <f>pwm!$D$2*J243</f>
        <v>1.95591362918907E-5</v>
      </c>
      <c r="N243" s="3">
        <f>pwm!$I$6-M243</f>
        <v>1.2741970414426359E-6</v>
      </c>
      <c r="O243" s="3">
        <f t="shared" si="125"/>
        <v>4.0071578024095239E-7</v>
      </c>
    </row>
    <row r="244" spans="1:15" x14ac:dyDescent="0.2">
      <c r="A244" s="1">
        <f t="shared" si="123"/>
        <v>239</v>
      </c>
      <c r="B244" s="1">
        <f t="shared" si="121"/>
        <v>162</v>
      </c>
      <c r="C244" s="2">
        <f>SIN(RADIANS(pwm!$L$16*B244))</f>
        <v>0.95579301479833012</v>
      </c>
      <c r="D244" s="3">
        <f>pwm!$L$7*A244</f>
        <v>4.9791666666666673E-3</v>
      </c>
      <c r="E244" s="4">
        <f>pwm!$L$7*C244</f>
        <v>1.9912354474965214E-5</v>
      </c>
      <c r="F244" s="4">
        <f>pwm!$L$7-E244</f>
        <v>9.209788583681217E-7</v>
      </c>
      <c r="G244" s="5">
        <f t="shared" si="124"/>
        <v>0.95579301479833012</v>
      </c>
      <c r="H244" s="4">
        <f t="shared" si="122"/>
        <v>2.0833333333333336E-5</v>
      </c>
      <c r="J244" s="6">
        <f>ROUND(E244/pwm!$D$2,0)+K244</f>
        <v>468.44206985201669</v>
      </c>
      <c r="K244" s="83">
        <f t="shared" si="120"/>
        <v>-9.557930147983301</v>
      </c>
      <c r="L244" s="3">
        <f>pwm!$I$6*A244</f>
        <v>4.9791666666666673E-3</v>
      </c>
      <c r="M244" s="3">
        <f>pwm!$D$2*J244</f>
        <v>1.9518419577167364E-5</v>
      </c>
      <c r="N244" s="3">
        <f>pwm!$I$6-M244</f>
        <v>1.3149137561659721E-6</v>
      </c>
      <c r="O244" s="3">
        <f t="shared" si="125"/>
        <v>3.9393489779785041E-7</v>
      </c>
    </row>
    <row r="245" spans="1:15" x14ac:dyDescent="0.2">
      <c r="A245" s="1">
        <f t="shared" si="123"/>
        <v>240</v>
      </c>
      <c r="B245" s="1">
        <f t="shared" si="121"/>
        <v>161</v>
      </c>
      <c r="C245" s="2">
        <f>SIN(RADIANS(pwm!$L$16*B245))</f>
        <v>0.95345417231900131</v>
      </c>
      <c r="D245" s="3">
        <f>pwm!$L$7*A245</f>
        <v>5.000000000000001E-3</v>
      </c>
      <c r="E245" s="4">
        <f>pwm!$L$7*C245</f>
        <v>1.9863628589979197E-5</v>
      </c>
      <c r="F245" s="4">
        <f>pwm!$L$7-E245</f>
        <v>9.6970474335413871E-7</v>
      </c>
      <c r="G245" s="5">
        <f t="shared" si="124"/>
        <v>0.95345417231900131</v>
      </c>
      <c r="H245" s="4">
        <f t="shared" si="122"/>
        <v>2.0833333333333336E-5</v>
      </c>
      <c r="J245" s="6">
        <f>ROUND(E245/pwm!$D$2,0)+K245</f>
        <v>467.46545827681001</v>
      </c>
      <c r="K245" s="83">
        <f t="shared" si="120"/>
        <v>-9.5345417231900136</v>
      </c>
      <c r="L245" s="3">
        <f>pwm!$I$6*A245</f>
        <v>5.000000000000001E-3</v>
      </c>
      <c r="M245" s="3">
        <f>pwm!$D$2*J245</f>
        <v>1.9477727428200419E-5</v>
      </c>
      <c r="N245" s="3">
        <f>pwm!$I$6-M245</f>
        <v>1.3556059051329172E-6</v>
      </c>
      <c r="O245" s="3">
        <f t="shared" si="125"/>
        <v>3.8590116177877846E-7</v>
      </c>
    </row>
    <row r="246" spans="1:15" x14ac:dyDescent="0.2">
      <c r="A246" s="1">
        <f t="shared" si="123"/>
        <v>241</v>
      </c>
      <c r="B246" s="1">
        <f t="shared" si="121"/>
        <v>160</v>
      </c>
      <c r="C246" s="2">
        <f>SIN(RADIANS(pwm!$L$16*B246))</f>
        <v>0.95105651629515364</v>
      </c>
      <c r="D246" s="3">
        <f>pwm!$L$7*A246</f>
        <v>5.0208333333333337E-3</v>
      </c>
      <c r="E246" s="4">
        <f>pwm!$L$7*C246</f>
        <v>1.9813677422815703E-5</v>
      </c>
      <c r="F246" s="4">
        <f>pwm!$L$7-E246</f>
        <v>1.019655910517633E-6</v>
      </c>
      <c r="G246" s="5">
        <f t="shared" si="124"/>
        <v>0.95105651629515364</v>
      </c>
      <c r="H246" s="4">
        <f t="shared" si="122"/>
        <v>2.0833333333333336E-5</v>
      </c>
      <c r="J246" s="6">
        <f>ROUND(E246/pwm!$D$2,0)+K246</f>
        <v>466.48943483704846</v>
      </c>
      <c r="K246" s="83">
        <f t="shared" si="120"/>
        <v>-9.5105651629515364</v>
      </c>
      <c r="L246" s="3">
        <f>pwm!$I$6*A246</f>
        <v>5.0208333333333337E-3</v>
      </c>
      <c r="M246" s="3">
        <f>pwm!$D$2*J246</f>
        <v>1.9437059784877021E-5</v>
      </c>
      <c r="N246" s="3">
        <f>pwm!$I$6-M246</f>
        <v>1.3962735484563151E-6</v>
      </c>
      <c r="O246" s="3">
        <f t="shared" si="125"/>
        <v>3.7661763793868217E-7</v>
      </c>
    </row>
    <row r="247" spans="1:15" x14ac:dyDescent="0.2">
      <c r="A247" s="1">
        <f t="shared" si="123"/>
        <v>242</v>
      </c>
      <c r="B247" s="1">
        <f t="shared" si="121"/>
        <v>159</v>
      </c>
      <c r="C247" s="2">
        <f>SIN(RADIANS(pwm!$L$16*B247))</f>
        <v>0.94860019462550471</v>
      </c>
      <c r="D247" s="3">
        <f>pwm!$L$7*A247</f>
        <v>5.0416666666666674E-3</v>
      </c>
      <c r="E247" s="4">
        <f>pwm!$L$7*C247</f>
        <v>1.9762504054698017E-5</v>
      </c>
      <c r="F247" s="4">
        <f>pwm!$L$7-E247</f>
        <v>1.0708292786353193E-6</v>
      </c>
      <c r="G247" s="5">
        <f t="shared" si="124"/>
        <v>0.94860019462550471</v>
      </c>
      <c r="H247" s="4">
        <f t="shared" si="122"/>
        <v>2.0833333333333336E-5</v>
      </c>
      <c r="J247" s="6">
        <f>ROUND(E247/pwm!$D$2,0)+K247</f>
        <v>464.51399805374496</v>
      </c>
      <c r="K247" s="83">
        <f t="shared" si="120"/>
        <v>-9.4860019462550476</v>
      </c>
      <c r="L247" s="3">
        <f>pwm!$I$6*A247</f>
        <v>5.0416666666666674E-3</v>
      </c>
      <c r="M247" s="3">
        <f>pwm!$D$2*J247</f>
        <v>1.9354749918906041E-5</v>
      </c>
      <c r="N247" s="3">
        <f>pwm!$I$6-M247</f>
        <v>1.478583414427295E-6</v>
      </c>
      <c r="O247" s="3">
        <f t="shared" si="125"/>
        <v>4.077541357919757E-7</v>
      </c>
    </row>
    <row r="248" spans="1:15" x14ac:dyDescent="0.2">
      <c r="A248" s="1">
        <f t="shared" si="123"/>
        <v>243</v>
      </c>
      <c r="B248" s="1">
        <f t="shared" si="121"/>
        <v>158</v>
      </c>
      <c r="C248" s="2">
        <f>SIN(RADIANS(pwm!$L$16*B248))</f>
        <v>0.9460853588275453</v>
      </c>
      <c r="D248" s="3">
        <f>pwm!$L$7*A248</f>
        <v>5.062500000000001E-3</v>
      </c>
      <c r="E248" s="4">
        <f>pwm!$L$7*C248</f>
        <v>1.9710111642240529E-5</v>
      </c>
      <c r="F248" s="4">
        <f>pwm!$L$7-E248</f>
        <v>1.1232216910928066E-6</v>
      </c>
      <c r="G248" s="5">
        <f t="shared" si="124"/>
        <v>0.9460853588275453</v>
      </c>
      <c r="H248" s="4">
        <f t="shared" si="122"/>
        <v>2.0833333333333336E-5</v>
      </c>
      <c r="J248" s="6">
        <f>ROUND(E248/pwm!$D$2,0)+K248</f>
        <v>463.53914641172457</v>
      </c>
      <c r="K248" s="83">
        <f t="shared" si="120"/>
        <v>-9.4608535882754534</v>
      </c>
      <c r="L248" s="3">
        <f>pwm!$I$6*A248</f>
        <v>5.062500000000001E-3</v>
      </c>
      <c r="M248" s="3">
        <f>pwm!$D$2*J248</f>
        <v>1.9314131100488526E-5</v>
      </c>
      <c r="N248" s="3">
        <f>pwm!$I$6-M248</f>
        <v>1.5192022328448097E-6</v>
      </c>
      <c r="O248" s="3">
        <f t="shared" si="125"/>
        <v>3.9598054175200319E-7</v>
      </c>
    </row>
    <row r="249" spans="1:15" x14ac:dyDescent="0.2">
      <c r="A249" s="1">
        <f t="shared" si="123"/>
        <v>244</v>
      </c>
      <c r="B249" s="1">
        <f t="shared" si="121"/>
        <v>157</v>
      </c>
      <c r="C249" s="2">
        <f>SIN(RADIANS(pwm!$L$16*B249))</f>
        <v>0.9435121640281936</v>
      </c>
      <c r="D249" s="3">
        <f>pwm!$L$7*A249</f>
        <v>5.0833333333333338E-3</v>
      </c>
      <c r="E249" s="4">
        <f>pwm!$L$7*C249</f>
        <v>1.9656503417254036E-5</v>
      </c>
      <c r="F249" s="4">
        <f>pwm!$L$7-E249</f>
        <v>1.1768299160793001E-6</v>
      </c>
      <c r="G249" s="5">
        <f t="shared" si="124"/>
        <v>0.9435121640281936</v>
      </c>
      <c r="H249" s="4">
        <f t="shared" si="122"/>
        <v>2.0833333333333336E-5</v>
      </c>
      <c r="J249" s="6">
        <f>ROUND(E249/pwm!$D$2,0)+K249</f>
        <v>462.56487835971808</v>
      </c>
      <c r="K249" s="83">
        <f t="shared" si="120"/>
        <v>-9.4351216402819365</v>
      </c>
      <c r="L249" s="3">
        <f>pwm!$I$6*A249</f>
        <v>5.0833333333333338E-3</v>
      </c>
      <c r="M249" s="3">
        <f>pwm!$D$2*J249</f>
        <v>1.9273536598321586E-5</v>
      </c>
      <c r="N249" s="3">
        <f>pwm!$I$6-M249</f>
        <v>1.5597967350117496E-6</v>
      </c>
      <c r="O249" s="3">
        <f t="shared" si="125"/>
        <v>3.8296681893244954E-7</v>
      </c>
    </row>
    <row r="250" spans="1:15" x14ac:dyDescent="0.2">
      <c r="A250" s="1">
        <f t="shared" si="123"/>
        <v>245</v>
      </c>
      <c r="B250" s="1">
        <f t="shared" si="121"/>
        <v>156</v>
      </c>
      <c r="C250" s="2">
        <f>SIN(RADIANS(pwm!$L$16*B250))</f>
        <v>0.94088076895422557</v>
      </c>
      <c r="D250" s="3">
        <f>pwm!$L$7*A250</f>
        <v>5.1041666666666674E-3</v>
      </c>
      <c r="E250" s="4">
        <f>pwm!$L$7*C250</f>
        <v>1.960168268654637E-5</v>
      </c>
      <c r="F250" s="4">
        <f>pwm!$L$7-E250</f>
        <v>1.2316506467869659E-6</v>
      </c>
      <c r="G250" s="5">
        <f t="shared" si="124"/>
        <v>0.94088076895422568</v>
      </c>
      <c r="H250" s="4">
        <f t="shared" si="122"/>
        <v>2.0833333333333336E-5</v>
      </c>
      <c r="J250" s="6">
        <f>ROUND(E250/pwm!$D$2,0)+K250</f>
        <v>460.59119231045776</v>
      </c>
      <c r="K250" s="83">
        <f t="shared" si="120"/>
        <v>-9.4088076895422557</v>
      </c>
      <c r="L250" s="3">
        <f>pwm!$I$6*A250</f>
        <v>5.1041666666666674E-3</v>
      </c>
      <c r="M250" s="3">
        <f>pwm!$D$2*J250</f>
        <v>1.9191299679602409E-5</v>
      </c>
      <c r="N250" s="3">
        <f>pwm!$I$6-M250</f>
        <v>1.6420336537309273E-6</v>
      </c>
      <c r="O250" s="3">
        <f t="shared" si="125"/>
        <v>4.1038300694396136E-7</v>
      </c>
    </row>
    <row r="251" spans="1:15" x14ac:dyDescent="0.2">
      <c r="A251" s="1">
        <f t="shared" si="123"/>
        <v>246</v>
      </c>
      <c r="B251" s="1">
        <f t="shared" si="121"/>
        <v>155</v>
      </c>
      <c r="C251" s="2">
        <f>SIN(RADIANS(pwm!$L$16*B251))</f>
        <v>0.93819133592248416</v>
      </c>
      <c r="D251" s="3">
        <f>pwm!$L$7*A251</f>
        <v>5.1250000000000011E-3</v>
      </c>
      <c r="E251" s="4">
        <f>pwm!$L$7*C251</f>
        <v>1.9545652831718422E-5</v>
      </c>
      <c r="F251" s="4">
        <f>pwm!$L$7-E251</f>
        <v>1.2876805016149136E-6</v>
      </c>
      <c r="G251" s="5">
        <f t="shared" si="124"/>
        <v>0.93819133592248416</v>
      </c>
      <c r="H251" s="4">
        <f t="shared" si="122"/>
        <v>2.0833333333333336E-5</v>
      </c>
      <c r="J251" s="6">
        <f>ROUND(E251/pwm!$D$2,0)+K251</f>
        <v>459.61808664077518</v>
      </c>
      <c r="K251" s="83">
        <f t="shared" si="120"/>
        <v>-9.3819133592248409</v>
      </c>
      <c r="L251" s="3">
        <f>pwm!$I$6*A251</f>
        <v>5.1250000000000011E-3</v>
      </c>
      <c r="M251" s="3">
        <f>pwm!$D$2*J251</f>
        <v>1.91507536100323E-5</v>
      </c>
      <c r="N251" s="3">
        <f>pwm!$I$6-M251</f>
        <v>1.6825797233010364E-6</v>
      </c>
      <c r="O251" s="3">
        <f t="shared" si="125"/>
        <v>3.9489922168612279E-7</v>
      </c>
    </row>
    <row r="252" spans="1:15" x14ac:dyDescent="0.2">
      <c r="A252" s="1">
        <f t="shared" si="123"/>
        <v>247</v>
      </c>
      <c r="B252" s="1">
        <f t="shared" si="121"/>
        <v>154</v>
      </c>
      <c r="C252" s="2">
        <f>SIN(RADIANS(pwm!$L$16*B252))</f>
        <v>0.93544403082986738</v>
      </c>
      <c r="D252" s="3">
        <f>pwm!$L$7*A252</f>
        <v>5.1458333333333339E-3</v>
      </c>
      <c r="E252" s="4">
        <f>pwm!$L$7*C252</f>
        <v>1.9488417308955574E-5</v>
      </c>
      <c r="F252" s="4">
        <f>pwm!$L$7-E252</f>
        <v>1.3449160243777624E-6</v>
      </c>
      <c r="G252" s="5">
        <f t="shared" si="124"/>
        <v>0.93544403082986738</v>
      </c>
      <c r="H252" s="4">
        <f t="shared" si="122"/>
        <v>2.0833333333333336E-5</v>
      </c>
      <c r="J252" s="6">
        <f>ROUND(E252/pwm!$D$2,0)+K252</f>
        <v>458.64555969170135</v>
      </c>
      <c r="K252" s="83">
        <f t="shared" si="120"/>
        <v>-9.354440308298674</v>
      </c>
      <c r="L252" s="3">
        <f>pwm!$I$6*A252</f>
        <v>5.1458333333333339E-3</v>
      </c>
      <c r="M252" s="3">
        <f>pwm!$D$2*J252</f>
        <v>1.911023165382089E-5</v>
      </c>
      <c r="N252" s="3">
        <f>pwm!$I$6-M252</f>
        <v>1.723101679512446E-6</v>
      </c>
      <c r="O252" s="3">
        <f t="shared" si="125"/>
        <v>3.7818565513468352E-7</v>
      </c>
    </row>
    <row r="253" spans="1:15" x14ac:dyDescent="0.2">
      <c r="A253" s="1">
        <f t="shared" si="123"/>
        <v>248</v>
      </c>
      <c r="B253" s="1">
        <f t="shared" si="121"/>
        <v>153</v>
      </c>
      <c r="C253" s="2">
        <f>SIN(RADIANS(pwm!$L$16*B253))</f>
        <v>0.9326390231430941</v>
      </c>
      <c r="D253" s="3">
        <f>pwm!$L$7*A253</f>
        <v>5.1666666666666675E-3</v>
      </c>
      <c r="E253" s="4">
        <f>pwm!$L$7*C253</f>
        <v>1.9429979648814462E-5</v>
      </c>
      <c r="F253" s="4">
        <f>pwm!$L$7-E253</f>
        <v>1.4033536845188739E-6</v>
      </c>
      <c r="G253" s="5">
        <f t="shared" si="124"/>
        <v>0.9326390231430941</v>
      </c>
      <c r="H253" s="4">
        <f t="shared" si="122"/>
        <v>2.0833333333333336E-5</v>
      </c>
      <c r="J253" s="6">
        <f>ROUND(E253/pwm!$D$2,0)+K253</f>
        <v>456.67360976856907</v>
      </c>
      <c r="K253" s="83">
        <f t="shared" si="120"/>
        <v>-9.3263902314309419</v>
      </c>
      <c r="L253" s="3">
        <f>pwm!$I$6*A253</f>
        <v>5.1666666666666675E-3</v>
      </c>
      <c r="M253" s="3">
        <f>pwm!$D$2*J253</f>
        <v>1.902806707369038E-5</v>
      </c>
      <c r="N253" s="3">
        <f>pwm!$I$6-M253</f>
        <v>1.8052662596429556E-6</v>
      </c>
      <c r="O253" s="3">
        <f t="shared" si="125"/>
        <v>4.0191257512408175E-7</v>
      </c>
    </row>
    <row r="254" spans="1:15" x14ac:dyDescent="0.2">
      <c r="A254" s="1">
        <f t="shared" si="123"/>
        <v>249</v>
      </c>
      <c r="B254" s="1">
        <f t="shared" si="121"/>
        <v>152</v>
      </c>
      <c r="C254" s="2">
        <f>SIN(RADIANS(pwm!$L$16*B254))</f>
        <v>0.92977648588825146</v>
      </c>
      <c r="D254" s="3">
        <f>pwm!$L$7*A254</f>
        <v>5.1875000000000003E-3</v>
      </c>
      <c r="E254" s="4">
        <f>pwm!$L$7*C254</f>
        <v>1.937034345600524E-5</v>
      </c>
      <c r="F254" s="4">
        <f>pwm!$L$7-E254</f>
        <v>1.4629898773280963E-6</v>
      </c>
      <c r="G254" s="5">
        <f t="shared" si="124"/>
        <v>0.92977648588825135</v>
      </c>
      <c r="H254" s="4">
        <f t="shared" si="122"/>
        <v>2.0833333333333336E-5</v>
      </c>
      <c r="J254" s="6">
        <f>ROUND(E254/pwm!$D$2,0)+K254</f>
        <v>455.70223514111751</v>
      </c>
      <c r="K254" s="83">
        <f t="shared" si="120"/>
        <v>-9.2977648588825144</v>
      </c>
      <c r="L254" s="3">
        <f>pwm!$I$6*A254</f>
        <v>5.1875000000000003E-3</v>
      </c>
      <c r="M254" s="3">
        <f>pwm!$D$2*J254</f>
        <v>1.8987593130879897E-5</v>
      </c>
      <c r="N254" s="3">
        <f>pwm!$I$6-M254</f>
        <v>1.8457402024534387E-6</v>
      </c>
      <c r="O254" s="3">
        <f t="shared" si="125"/>
        <v>3.8275032512534232E-7</v>
      </c>
    </row>
    <row r="255" spans="1:15" x14ac:dyDescent="0.2">
      <c r="A255" s="1">
        <f t="shared" si="123"/>
        <v>250</v>
      </c>
      <c r="B255" s="1">
        <f t="shared" ref="B255:B265" si="126">B254-1</f>
        <v>151</v>
      </c>
      <c r="C255" s="2">
        <f>SIN(RADIANS(pwm!$L$16*B255))</f>
        <v>0.92685659564012091</v>
      </c>
      <c r="D255" s="3">
        <f>pwm!$L$7*A255</f>
        <v>5.2083333333333339E-3</v>
      </c>
      <c r="E255" s="4">
        <f>pwm!$L$7*C255</f>
        <v>1.9309512409169187E-5</v>
      </c>
      <c r="F255" s="4">
        <f>pwm!$L$7-E255</f>
        <v>1.5238209241641489E-6</v>
      </c>
      <c r="G255" s="5">
        <f t="shared" si="124"/>
        <v>0.92685659564012091</v>
      </c>
      <c r="H255" s="4">
        <f t="shared" si="122"/>
        <v>2.0833333333333336E-5</v>
      </c>
      <c r="J255" s="6">
        <f>ROUND(E255/pwm!$D$2,0)+K255</f>
        <v>453.73143404359877</v>
      </c>
      <c r="K255" s="83">
        <f t="shared" ref="K255:K318" si="127">$K$3*C255</f>
        <v>-9.2685659564012095</v>
      </c>
      <c r="L255" s="3">
        <f>pwm!$I$6*A255</f>
        <v>5.2083333333333339E-3</v>
      </c>
      <c r="M255" s="3">
        <f>pwm!$D$2*J255</f>
        <v>1.8905476418483283E-5</v>
      </c>
      <c r="N255" s="3">
        <f>pwm!$I$6-M255</f>
        <v>1.9278569148500526E-6</v>
      </c>
      <c r="O255" s="3">
        <f t="shared" si="125"/>
        <v>4.0403599068590374E-7</v>
      </c>
    </row>
    <row r="256" spans="1:15" x14ac:dyDescent="0.2">
      <c r="A256" s="1">
        <f t="shared" si="123"/>
        <v>251</v>
      </c>
      <c r="B256" s="1">
        <f t="shared" si="126"/>
        <v>150</v>
      </c>
      <c r="C256" s="2">
        <f>SIN(RADIANS(pwm!$L$16*B256))</f>
        <v>0.92387953251128685</v>
      </c>
      <c r="D256" s="3">
        <f>pwm!$L$7*A256</f>
        <v>5.2291666666666676E-3</v>
      </c>
      <c r="E256" s="4">
        <f>pwm!$L$7*C256</f>
        <v>1.9247490260651812E-5</v>
      </c>
      <c r="F256" s="4">
        <f>pwm!$L$7-E256</f>
        <v>1.5858430726815241E-6</v>
      </c>
      <c r="G256" s="5">
        <f t="shared" si="124"/>
        <v>0.92387953251128685</v>
      </c>
      <c r="H256" s="4">
        <f t="shared" si="122"/>
        <v>2.0833333333333336E-5</v>
      </c>
      <c r="J256" s="6">
        <f>ROUND(E256/pwm!$D$2,0)+K256</f>
        <v>452.76120467488715</v>
      </c>
      <c r="K256" s="83">
        <f t="shared" si="127"/>
        <v>-9.2387953251128678</v>
      </c>
      <c r="L256" s="3">
        <f>pwm!$I$6*A256</f>
        <v>5.2291666666666676E-3</v>
      </c>
      <c r="M256" s="3">
        <f>pwm!$D$2*J256</f>
        <v>1.8865050194786966E-5</v>
      </c>
      <c r="N256" s="3">
        <f>pwm!$I$6-M256</f>
        <v>1.96828313854637E-6</v>
      </c>
      <c r="O256" s="3">
        <f t="shared" si="125"/>
        <v>3.8244006586484594E-7</v>
      </c>
    </row>
    <row r="257" spans="1:15" x14ac:dyDescent="0.2">
      <c r="A257" s="1">
        <f t="shared" si="123"/>
        <v>252</v>
      </c>
      <c r="B257" s="1">
        <f t="shared" si="126"/>
        <v>149</v>
      </c>
      <c r="C257" s="2">
        <f>SIN(RADIANS(pwm!$L$16*B257))</f>
        <v>0.9208454801410263</v>
      </c>
      <c r="D257" s="3">
        <f>pwm!$L$7*A257</f>
        <v>5.2500000000000003E-3</v>
      </c>
      <c r="E257" s="4">
        <f>pwm!$L$7*C257</f>
        <v>1.9184280836271384E-5</v>
      </c>
      <c r="F257" s="4">
        <f>pwm!$L$7-E257</f>
        <v>1.649052497061952E-6</v>
      </c>
      <c r="G257" s="5">
        <f t="shared" si="124"/>
        <v>0.9208454801410263</v>
      </c>
      <c r="H257" s="4">
        <f t="shared" si="122"/>
        <v>2.0833333333333336E-5</v>
      </c>
      <c r="J257" s="6">
        <f>ROUND(E257/pwm!$D$2,0)+K257</f>
        <v>450.79154519858974</v>
      </c>
      <c r="K257" s="83">
        <f t="shared" si="127"/>
        <v>-9.2084548014102623</v>
      </c>
      <c r="L257" s="3">
        <f>pwm!$I$6*A257</f>
        <v>5.2500000000000003E-3</v>
      </c>
      <c r="M257" s="3">
        <f>pwm!$D$2*J257</f>
        <v>1.878298104994124E-5</v>
      </c>
      <c r="N257" s="3">
        <f>pwm!$I$6-M257</f>
        <v>2.0503522833920963E-6</v>
      </c>
      <c r="O257" s="3">
        <f t="shared" si="125"/>
        <v>4.0129978633014437E-7</v>
      </c>
    </row>
    <row r="258" spans="1:15" x14ac:dyDescent="0.2">
      <c r="A258" s="1">
        <f t="shared" si="123"/>
        <v>253</v>
      </c>
      <c r="B258" s="1">
        <f t="shared" si="126"/>
        <v>148</v>
      </c>
      <c r="C258" s="2">
        <f>SIN(RADIANS(pwm!$L$16*B258))</f>
        <v>0.91775462568398114</v>
      </c>
      <c r="D258" s="3">
        <f>pwm!$L$7*A258</f>
        <v>5.270833333333334E-3</v>
      </c>
      <c r="E258" s="4">
        <f>pwm!$L$7*C258</f>
        <v>1.9119888035082943E-5</v>
      </c>
      <c r="F258" s="4">
        <f>pwm!$L$7-E258</f>
        <v>1.7134452982503933E-6</v>
      </c>
      <c r="G258" s="5">
        <f t="shared" si="124"/>
        <v>0.91775462568398114</v>
      </c>
      <c r="H258" s="4">
        <f t="shared" si="122"/>
        <v>2.0833333333333336E-5</v>
      </c>
      <c r="J258" s="6">
        <f>ROUND(E258/pwm!$D$2,0)+K258</f>
        <v>449.82245374316017</v>
      </c>
      <c r="K258" s="83">
        <f t="shared" si="127"/>
        <v>-9.1775462568398112</v>
      </c>
      <c r="L258" s="3">
        <f>pwm!$I$6*A258</f>
        <v>5.270833333333334E-3</v>
      </c>
      <c r="M258" s="3">
        <f>pwm!$D$2*J258</f>
        <v>1.8742602239298342E-5</v>
      </c>
      <c r="N258" s="3">
        <f>pwm!$I$6-M258</f>
        <v>2.090731094034994E-6</v>
      </c>
      <c r="O258" s="3">
        <f t="shared" si="125"/>
        <v>3.7728579578460069E-7</v>
      </c>
    </row>
    <row r="259" spans="1:15" x14ac:dyDescent="0.2">
      <c r="A259" s="1">
        <f t="shared" si="123"/>
        <v>254</v>
      </c>
      <c r="B259" s="1">
        <f t="shared" si="126"/>
        <v>147</v>
      </c>
      <c r="C259" s="2">
        <f>SIN(RADIANS(pwm!$L$16*B259))</f>
        <v>0.91460715979861362</v>
      </c>
      <c r="D259" s="3">
        <f>pwm!$L$7*A259</f>
        <v>5.2916666666666676E-3</v>
      </c>
      <c r="E259" s="4">
        <f>pwm!$L$7*C259</f>
        <v>1.9054315829137786E-5</v>
      </c>
      <c r="F259" s="4">
        <f>pwm!$L$7-E259</f>
        <v>1.7790175041955496E-6</v>
      </c>
      <c r="G259" s="5">
        <f t="shared" si="124"/>
        <v>0.91460715979861362</v>
      </c>
      <c r="H259" s="4">
        <f t="shared" si="122"/>
        <v>2.0833333333333336E-5</v>
      </c>
      <c r="J259" s="6">
        <f>ROUND(E259/pwm!$D$2,0)+K259</f>
        <v>447.85392840201388</v>
      </c>
      <c r="K259" s="83">
        <f t="shared" si="127"/>
        <v>-9.1460715979861362</v>
      </c>
      <c r="L259" s="3">
        <f>pwm!$I$6*A259</f>
        <v>5.2916666666666676E-3</v>
      </c>
      <c r="M259" s="3">
        <f>pwm!$D$2*J259</f>
        <v>1.8660580350083912E-5</v>
      </c>
      <c r="N259" s="3">
        <f>pwm!$I$6-M259</f>
        <v>2.1727529832494241E-6</v>
      </c>
      <c r="O259" s="3">
        <f t="shared" si="125"/>
        <v>3.9373547905387446E-7</v>
      </c>
    </row>
    <row r="260" spans="1:15" x14ac:dyDescent="0.2">
      <c r="A260" s="1">
        <f t="shared" si="123"/>
        <v>255</v>
      </c>
      <c r="B260" s="1">
        <f t="shared" si="126"/>
        <v>146</v>
      </c>
      <c r="C260" s="2">
        <f>SIN(RADIANS(pwm!$L$16*B260))</f>
        <v>0.91140327663544529</v>
      </c>
      <c r="D260" s="3">
        <f>pwm!$L$7*A260</f>
        <v>5.3125000000000004E-3</v>
      </c>
      <c r="E260" s="4">
        <f>pwm!$L$7*C260</f>
        <v>1.8987568263238446E-5</v>
      </c>
      <c r="F260" s="4">
        <f>pwm!$L$7-E260</f>
        <v>1.8457650700948896E-6</v>
      </c>
      <c r="G260" s="5">
        <f t="shared" si="124"/>
        <v>0.91140327663544529</v>
      </c>
      <c r="H260" s="4">
        <f t="shared" si="122"/>
        <v>2.0833333333333336E-5</v>
      </c>
      <c r="J260" s="6">
        <f>ROUND(E260/pwm!$D$2,0)+K260</f>
        <v>446.88596723364554</v>
      </c>
      <c r="K260" s="83">
        <f t="shared" si="127"/>
        <v>-9.1140327663544536</v>
      </c>
      <c r="L260" s="3">
        <f>pwm!$I$6*A260</f>
        <v>5.3125000000000004E-3</v>
      </c>
      <c r="M260" s="3">
        <f>pwm!$D$2*J260</f>
        <v>1.8620248634735231E-5</v>
      </c>
      <c r="N260" s="3">
        <f>pwm!$I$6-M260</f>
        <v>2.2130846985981046E-6</v>
      </c>
      <c r="O260" s="3">
        <f t="shared" si="125"/>
        <v>3.6731962850321498E-7</v>
      </c>
    </row>
    <row r="261" spans="1:15" x14ac:dyDescent="0.2">
      <c r="A261" s="1">
        <f t="shared" si="123"/>
        <v>256</v>
      </c>
      <c r="B261" s="1">
        <f t="shared" si="126"/>
        <v>145</v>
      </c>
      <c r="C261" s="2">
        <f>SIN(RADIANS(pwm!$L$16*B261))</f>
        <v>0.90814317382508136</v>
      </c>
      <c r="D261" s="3">
        <f>pwm!$L$7*A261</f>
        <v>5.333333333333334E-3</v>
      </c>
      <c r="E261" s="4">
        <f>pwm!$L$7*C261</f>
        <v>1.8919649454689199E-5</v>
      </c>
      <c r="F261" s="4">
        <f>pwm!$L$7-E261</f>
        <v>1.9136838786441374E-6</v>
      </c>
      <c r="G261" s="5">
        <f t="shared" si="124"/>
        <v>0.90814317382508136</v>
      </c>
      <c r="H261" s="4">
        <f t="shared" si="122"/>
        <v>2.0833333333333336E-5</v>
      </c>
      <c r="J261" s="6">
        <f>ROUND(E261/pwm!$D$2,0)+K261</f>
        <v>444.91856826174921</v>
      </c>
      <c r="K261" s="83">
        <f t="shared" si="127"/>
        <v>-9.0814317382508136</v>
      </c>
      <c r="L261" s="3">
        <f>pwm!$I$6*A261</f>
        <v>5.333333333333334E-3</v>
      </c>
      <c r="M261" s="3">
        <f>pwm!$D$2*J261</f>
        <v>1.8538273677572884E-5</v>
      </c>
      <c r="N261" s="3">
        <f>pwm!$I$6-M261</f>
        <v>2.2950596557604519E-6</v>
      </c>
      <c r="O261" s="3">
        <f t="shared" si="125"/>
        <v>3.8137577711631454E-7</v>
      </c>
    </row>
    <row r="262" spans="1:15" x14ac:dyDescent="0.2">
      <c r="A262" s="1">
        <f t="shared" si="123"/>
        <v>257</v>
      </c>
      <c r="B262" s="1">
        <f t="shared" si="126"/>
        <v>144</v>
      </c>
      <c r="C262" s="2">
        <f>SIN(RADIANS(pwm!$L$16*B262))</f>
        <v>0.90482705246601958</v>
      </c>
      <c r="D262" s="3">
        <f>pwm!$L$7*A262</f>
        <v>5.3541666666666677E-3</v>
      </c>
      <c r="E262" s="4">
        <f>pwm!$L$7*C262</f>
        <v>1.8850563593042075E-5</v>
      </c>
      <c r="F262" s="4">
        <f>pwm!$L$7-E262</f>
        <v>1.9827697402912606E-6</v>
      </c>
      <c r="G262" s="5">
        <f t="shared" si="124"/>
        <v>0.90482705246601947</v>
      </c>
      <c r="H262" s="4">
        <f t="shared" si="122"/>
        <v>2.0833333333333336E-5</v>
      </c>
      <c r="J262" s="6">
        <f>ROUND(E262/pwm!$D$2,0)+K262</f>
        <v>442.95172947533979</v>
      </c>
      <c r="K262" s="83">
        <f t="shared" si="127"/>
        <v>-9.0482705246601967</v>
      </c>
      <c r="L262" s="3">
        <f>pwm!$I$6*A262</f>
        <v>5.3541666666666677E-3</v>
      </c>
      <c r="M262" s="3">
        <f>pwm!$D$2*J262</f>
        <v>1.8456322061472493E-5</v>
      </c>
      <c r="N262" s="3">
        <f>pwm!$I$6-M262</f>
        <v>2.3770112718608432E-6</v>
      </c>
      <c r="O262" s="3">
        <f t="shared" si="125"/>
        <v>3.942415315695826E-7</v>
      </c>
    </row>
    <row r="263" spans="1:15" x14ac:dyDescent="0.2">
      <c r="A263" s="1">
        <f t="shared" si="123"/>
        <v>258</v>
      </c>
      <c r="B263" s="1">
        <f t="shared" si="126"/>
        <v>143</v>
      </c>
      <c r="C263" s="2">
        <f>SIN(RADIANS(pwm!$L$16*B263))</f>
        <v>0.90145511711224569</v>
      </c>
      <c r="D263" s="3">
        <f>pwm!$L$7*A263</f>
        <v>5.3750000000000004E-3</v>
      </c>
      <c r="E263" s="4">
        <f>pwm!$L$7*C263</f>
        <v>1.8780314939838453E-5</v>
      </c>
      <c r="F263" s="4">
        <f>pwm!$L$7-E263</f>
        <v>2.053018393494883E-6</v>
      </c>
      <c r="G263" s="5">
        <f t="shared" si="124"/>
        <v>0.90145511711224557</v>
      </c>
      <c r="H263" s="4">
        <f t="shared" si="122"/>
        <v>2.0833333333333336E-5</v>
      </c>
      <c r="J263" s="6">
        <f>ROUND(E263/pwm!$D$2,0)+K263</f>
        <v>441.98544882887757</v>
      </c>
      <c r="K263" s="83">
        <f t="shared" si="127"/>
        <v>-9.0145511711224575</v>
      </c>
      <c r="L263" s="3">
        <f>pwm!$I$6*A263</f>
        <v>5.3750000000000004E-3</v>
      </c>
      <c r="M263" s="3">
        <f>pwm!$D$2*J263</f>
        <v>1.8416060367869901E-5</v>
      </c>
      <c r="N263" s="3">
        <f>pwm!$I$6-M263</f>
        <v>2.4172729654634352E-6</v>
      </c>
      <c r="O263" s="3">
        <f t="shared" si="125"/>
        <v>3.6425457196855222E-7</v>
      </c>
    </row>
    <row r="264" spans="1:15" x14ac:dyDescent="0.2">
      <c r="A264" s="1">
        <f t="shared" si="123"/>
        <v>259</v>
      </c>
      <c r="B264" s="1">
        <f t="shared" si="126"/>
        <v>142</v>
      </c>
      <c r="C264" s="2">
        <f>SIN(RADIANS(pwm!$L$16*B264))</f>
        <v>0.89802757576061576</v>
      </c>
      <c r="D264" s="3">
        <f>pwm!$L$7*A264</f>
        <v>5.3958333333333341E-3</v>
      </c>
      <c r="E264" s="4">
        <f>pwm!$L$7*C264</f>
        <v>1.8708907828346163E-5</v>
      </c>
      <c r="F264" s="4">
        <f>pwm!$L$7-E264</f>
        <v>2.1244255049871734E-6</v>
      </c>
      <c r="G264" s="5">
        <f t="shared" si="124"/>
        <v>0.89802757576061565</v>
      </c>
      <c r="H264" s="4">
        <f t="shared" si="122"/>
        <v>2.0833333333333336E-5</v>
      </c>
      <c r="J264" s="6">
        <f>ROUND(E264/pwm!$D$2,0)+K264</f>
        <v>440.01972424239386</v>
      </c>
      <c r="K264" s="83">
        <f t="shared" si="127"/>
        <v>-8.980275757606158</v>
      </c>
      <c r="L264" s="3">
        <f>pwm!$I$6*A264</f>
        <v>5.3958333333333341E-3</v>
      </c>
      <c r="M264" s="3">
        <f>pwm!$D$2*J264</f>
        <v>1.8334155176766413E-5</v>
      </c>
      <c r="N264" s="3">
        <f>pwm!$I$6-M264</f>
        <v>2.4991781565669231E-6</v>
      </c>
      <c r="O264" s="3">
        <f t="shared" si="125"/>
        <v>3.7475265157974966E-7</v>
      </c>
    </row>
    <row r="265" spans="1:15" x14ac:dyDescent="0.2">
      <c r="A265" s="1">
        <f t="shared" si="123"/>
        <v>260</v>
      </c>
      <c r="B265" s="1">
        <f t="shared" si="126"/>
        <v>141</v>
      </c>
      <c r="C265" s="2">
        <f>SIN(RADIANS(pwm!$L$16*B265))</f>
        <v>0.89454463983802512</v>
      </c>
      <c r="D265" s="3">
        <f>pwm!$L$7*A265</f>
        <v>5.4166666666666677E-3</v>
      </c>
      <c r="E265" s="4">
        <f>pwm!$L$7*C265</f>
        <v>1.8636346663292191E-5</v>
      </c>
      <c r="F265" s="4">
        <f>pwm!$L$7-E265</f>
        <v>2.1969866700411451E-6</v>
      </c>
      <c r="G265" s="5">
        <f t="shared" si="124"/>
        <v>0.89454463983802501</v>
      </c>
      <c r="H265" s="4">
        <f t="shared" si="122"/>
        <v>2.0833333333333336E-5</v>
      </c>
      <c r="J265" s="6">
        <f>ROUND(E265/pwm!$D$2,0)+K265</f>
        <v>438.05455360161977</v>
      </c>
      <c r="K265" s="83">
        <f t="shared" si="127"/>
        <v>-8.9454463983802519</v>
      </c>
      <c r="L265" s="3">
        <f>pwm!$I$6*A265</f>
        <v>5.4166666666666677E-3</v>
      </c>
      <c r="M265" s="3">
        <f>pwm!$D$2*J265</f>
        <v>1.8252273066734159E-5</v>
      </c>
      <c r="N265" s="3">
        <f>pwm!$I$6-M265</f>
        <v>2.5810602665991769E-6</v>
      </c>
      <c r="O265" s="3">
        <f t="shared" si="125"/>
        <v>3.8407359655803186E-7</v>
      </c>
    </row>
    <row r="266" spans="1:15" x14ac:dyDescent="0.2">
      <c r="A266" s="1">
        <f t="shared" si="123"/>
        <v>261</v>
      </c>
      <c r="B266" s="1">
        <f t="shared" ref="B266:B329" si="128">B265-1</f>
        <v>140</v>
      </c>
      <c r="C266" s="2">
        <f>SIN(RADIANS(pwm!$L$16*B266))</f>
        <v>0.8910065241883679</v>
      </c>
      <c r="D266" s="3">
        <f>pwm!$L$7*A266</f>
        <v>5.4375000000000005E-3</v>
      </c>
      <c r="E266" s="4">
        <f>pwm!$L$7*C266</f>
        <v>1.8562635920590999E-5</v>
      </c>
      <c r="F266" s="4">
        <f>pwm!$L$7-E266</f>
        <v>2.2706974127423368E-6</v>
      </c>
      <c r="G266" s="5">
        <f t="shared" si="124"/>
        <v>0.8910065241883679</v>
      </c>
      <c r="H266" s="4">
        <f t="shared" si="122"/>
        <v>2.0833333333333336E-5</v>
      </c>
      <c r="J266" s="6">
        <f>ROUND(E266/pwm!$D$2,0)+K266</f>
        <v>437.08993475811633</v>
      </c>
      <c r="K266" s="83">
        <f t="shared" si="127"/>
        <v>-8.9100652418836788</v>
      </c>
      <c r="L266" s="3">
        <f>pwm!$I$6*A266</f>
        <v>5.4375000000000005E-3</v>
      </c>
      <c r="M266" s="3">
        <f>pwm!$D$2*J266</f>
        <v>1.8212080614921515E-5</v>
      </c>
      <c r="N266" s="3">
        <f>pwm!$I$6-M266</f>
        <v>2.6212527184118211E-6</v>
      </c>
      <c r="O266" s="3">
        <f t="shared" si="125"/>
        <v>3.5055530566948431E-7</v>
      </c>
    </row>
    <row r="267" spans="1:15" x14ac:dyDescent="0.2">
      <c r="A267" s="1">
        <f t="shared" si="123"/>
        <v>262</v>
      </c>
      <c r="B267" s="1">
        <f t="shared" si="128"/>
        <v>139</v>
      </c>
      <c r="C267" s="2">
        <f>SIN(RADIANS(pwm!$L$16*B267))</f>
        <v>0.88741344705928338</v>
      </c>
      <c r="D267" s="3">
        <f>pwm!$L$7*A267</f>
        <v>5.4583333333333341E-3</v>
      </c>
      <c r="E267" s="4">
        <f>pwm!$L$7*C267</f>
        <v>1.8487780147068408E-5</v>
      </c>
      <c r="F267" s="4">
        <f>pwm!$L$7-E267</f>
        <v>2.3455531862649285E-6</v>
      </c>
      <c r="G267" s="5">
        <f t="shared" si="124"/>
        <v>0.88741344705928349</v>
      </c>
      <c r="H267" s="4">
        <f t="shared" si="122"/>
        <v>2.0833333333333336E-5</v>
      </c>
      <c r="J267" s="6">
        <f>ROUND(E267/pwm!$D$2,0)+K267</f>
        <v>435.12586552940718</v>
      </c>
      <c r="K267" s="83">
        <f t="shared" si="127"/>
        <v>-8.8741344705928338</v>
      </c>
      <c r="L267" s="3">
        <f>pwm!$I$6*A267</f>
        <v>5.4583333333333341E-3</v>
      </c>
      <c r="M267" s="3">
        <f>pwm!$D$2*J267</f>
        <v>1.8130244397058632E-5</v>
      </c>
      <c r="N267" s="3">
        <f>pwm!$I$6-M267</f>
        <v>2.7030889362747039E-6</v>
      </c>
      <c r="O267" s="3">
        <f t="shared" si="125"/>
        <v>3.5753575000977545E-7</v>
      </c>
    </row>
    <row r="268" spans="1:15" x14ac:dyDescent="0.2">
      <c r="A268" s="1">
        <f t="shared" si="123"/>
        <v>263</v>
      </c>
      <c r="B268" s="1">
        <f t="shared" si="128"/>
        <v>138</v>
      </c>
      <c r="C268" s="2">
        <f>SIN(RADIANS(pwm!$L$16*B268))</f>
        <v>0.88376563008869347</v>
      </c>
      <c r="D268" s="3">
        <f>pwm!$L$7*A268</f>
        <v>5.4791666666666678E-3</v>
      </c>
      <c r="E268" s="4">
        <f>pwm!$L$7*C268</f>
        <v>1.8411783960181115E-5</v>
      </c>
      <c r="F268" s="4">
        <f>pwm!$L$7-E268</f>
        <v>2.421549373152221E-6</v>
      </c>
      <c r="G268" s="5">
        <f t="shared" si="124"/>
        <v>0.88376563008869335</v>
      </c>
      <c r="H268" s="4">
        <f t="shared" si="122"/>
        <v>2.0833333333333336E-5</v>
      </c>
      <c r="J268" s="6">
        <f>ROUND(E268/pwm!$D$2,0)+K268</f>
        <v>433.16234369911308</v>
      </c>
      <c r="K268" s="83">
        <f t="shared" si="127"/>
        <v>-8.837656300886934</v>
      </c>
      <c r="L268" s="3">
        <f>pwm!$I$6*A268</f>
        <v>5.4791666666666678E-3</v>
      </c>
      <c r="M268" s="3">
        <f>pwm!$D$2*J268</f>
        <v>1.8048430987463045E-5</v>
      </c>
      <c r="N268" s="3">
        <f>pwm!$I$6-M268</f>
        <v>2.7849023458702914E-6</v>
      </c>
      <c r="O268" s="3">
        <f t="shared" si="125"/>
        <v>3.6335297271807034E-7</v>
      </c>
    </row>
    <row r="269" spans="1:15" x14ac:dyDescent="0.2">
      <c r="A269" s="1">
        <f t="shared" si="123"/>
        <v>264</v>
      </c>
      <c r="B269" s="1">
        <f t="shared" si="128"/>
        <v>137</v>
      </c>
      <c r="C269" s="2">
        <f>SIN(RADIANS(pwm!$L$16*B269))</f>
        <v>0.88006329829113195</v>
      </c>
      <c r="D269" s="3">
        <f>pwm!$L$7*A269</f>
        <v>5.5000000000000005E-3</v>
      </c>
      <c r="E269" s="4">
        <f>pwm!$L$7*C269</f>
        <v>1.8334652047731917E-5</v>
      </c>
      <c r="F269" s="4">
        <f>pwm!$L$7-E269</f>
        <v>2.4986812856014189E-6</v>
      </c>
      <c r="G269" s="5">
        <f t="shared" si="124"/>
        <v>0.88006329829113195</v>
      </c>
      <c r="H269" s="4">
        <f t="shared" si="122"/>
        <v>2.0833333333333336E-5</v>
      </c>
      <c r="J269" s="6">
        <f>ROUND(E269/pwm!$D$2,0)+K269</f>
        <v>431.19936701708866</v>
      </c>
      <c r="K269" s="83">
        <f t="shared" si="127"/>
        <v>-8.8006329829113188</v>
      </c>
      <c r="L269" s="3">
        <f>pwm!$I$6*A269</f>
        <v>5.5000000000000005E-3</v>
      </c>
      <c r="M269" s="3">
        <f>pwm!$D$2*J269</f>
        <v>1.7966640292378695E-5</v>
      </c>
      <c r="N269" s="3">
        <f>pwm!$I$6-M269</f>
        <v>2.866693040954641E-6</v>
      </c>
      <c r="O269" s="3">
        <f t="shared" si="125"/>
        <v>3.6801175535322215E-7</v>
      </c>
    </row>
    <row r="270" spans="1:15" x14ac:dyDescent="0.2">
      <c r="A270" s="1">
        <f t="shared" si="123"/>
        <v>265</v>
      </c>
      <c r="B270" s="1">
        <f t="shared" si="128"/>
        <v>136</v>
      </c>
      <c r="C270" s="2">
        <f>SIN(RADIANS(pwm!$L$16*B270))</f>
        <v>0.87630668004386369</v>
      </c>
      <c r="D270" s="3">
        <f>pwm!$L$7*A270</f>
        <v>5.5208333333333342E-3</v>
      </c>
      <c r="E270" s="4">
        <f>pwm!$L$7*C270</f>
        <v>1.8256389167580495E-5</v>
      </c>
      <c r="F270" s="4">
        <f>pwm!$L$7-E270</f>
        <v>2.576944165752841E-6</v>
      </c>
      <c r="G270" s="5">
        <f t="shared" si="124"/>
        <v>0.87630668004386369</v>
      </c>
      <c r="H270" s="4">
        <f t="shared" si="122"/>
        <v>2.0833333333333336E-5</v>
      </c>
      <c r="J270" s="6">
        <f>ROUND(E270/pwm!$D$2,0)+K270</f>
        <v>429.23693319956135</v>
      </c>
      <c r="K270" s="83">
        <f t="shared" si="127"/>
        <v>-8.7630668004386365</v>
      </c>
      <c r="L270" s="3">
        <f>pwm!$I$6*A270</f>
        <v>5.5208333333333342E-3</v>
      </c>
      <c r="M270" s="3">
        <f>pwm!$D$2*J270</f>
        <v>1.7884872216648391E-5</v>
      </c>
      <c r="N270" s="3">
        <f>pwm!$I$6-M270</f>
        <v>2.9484611166849454E-6</v>
      </c>
      <c r="O270" s="3">
        <f t="shared" si="125"/>
        <v>3.7151695093210431E-7</v>
      </c>
    </row>
    <row r="271" spans="1:15" x14ac:dyDescent="0.2">
      <c r="A271" s="1">
        <f t="shared" si="123"/>
        <v>266</v>
      </c>
      <c r="B271" s="1">
        <f t="shared" si="128"/>
        <v>135</v>
      </c>
      <c r="C271" s="2">
        <f>SIN(RADIANS(pwm!$L$16*B271))</f>
        <v>0.87249600707279718</v>
      </c>
      <c r="D271" s="3">
        <f>pwm!$L$7*A271</f>
        <v>5.541666666666667E-3</v>
      </c>
      <c r="E271" s="4">
        <f>pwm!$L$7*C271</f>
        <v>1.8177000147349942E-5</v>
      </c>
      <c r="F271" s="4">
        <f>pwm!$L$7-E271</f>
        <v>2.6563331859833941E-6</v>
      </c>
      <c r="G271" s="5">
        <f t="shared" ref="G271:G306" si="129">E271/H271</f>
        <v>0.87249600707279706</v>
      </c>
      <c r="H271" s="4">
        <f t="shared" ref="H271:H306" si="130">E271+F271</f>
        <v>2.0833333333333336E-5</v>
      </c>
      <c r="J271" s="6">
        <f>ROUND(E271/pwm!$D$2,0)+K271</f>
        <v>427.27503992927205</v>
      </c>
      <c r="K271" s="83">
        <f t="shared" si="127"/>
        <v>-8.7249600707279722</v>
      </c>
      <c r="L271" s="3">
        <f>pwm!$I$6*A271</f>
        <v>5.541666666666667E-3</v>
      </c>
      <c r="M271" s="3">
        <f>pwm!$D$2*J271</f>
        <v>1.7803126663719669E-5</v>
      </c>
      <c r="N271" s="3">
        <f>pwm!$I$6-M271</f>
        <v>3.0302066696136666E-6</v>
      </c>
      <c r="O271" s="3">
        <f t="shared" ref="O271:O306" si="131">E271-M271</f>
        <v>3.7387348363027254E-7</v>
      </c>
    </row>
    <row r="272" spans="1:15" x14ac:dyDescent="0.2">
      <c r="A272" s="1">
        <f t="shared" si="123"/>
        <v>267</v>
      </c>
      <c r="B272" s="1">
        <f t="shared" si="128"/>
        <v>134</v>
      </c>
      <c r="C272" s="2">
        <f>SIN(RADIANS(pwm!$L$16*B272))</f>
        <v>0.86863151443819131</v>
      </c>
      <c r="D272" s="3">
        <f>pwm!$L$7*A272</f>
        <v>5.5625000000000006E-3</v>
      </c>
      <c r="E272" s="4">
        <f>pwm!$L$7*C272</f>
        <v>1.8096489884128987E-5</v>
      </c>
      <c r="F272" s="4">
        <f>pwm!$L$7-E272</f>
        <v>2.7368434492043486E-6</v>
      </c>
      <c r="G272" s="5">
        <f t="shared" si="129"/>
        <v>0.86863151443819131</v>
      </c>
      <c r="H272" s="4">
        <f t="shared" si="130"/>
        <v>2.0833333333333336E-5</v>
      </c>
      <c r="J272" s="6">
        <f>ROUND(E272/pwm!$D$2,0)+K272</f>
        <v>425.31368485561808</v>
      </c>
      <c r="K272" s="83">
        <f t="shared" si="127"/>
        <v>-8.6863151443819131</v>
      </c>
      <c r="L272" s="3">
        <f>pwm!$I$6*A272</f>
        <v>5.5625000000000006E-3</v>
      </c>
      <c r="M272" s="3">
        <f>pwm!$D$2*J272</f>
        <v>1.7721403535650755E-5</v>
      </c>
      <c r="N272" s="3">
        <f>pwm!$I$6-M272</f>
        <v>3.1119297976825809E-6</v>
      </c>
      <c r="O272" s="3">
        <f t="shared" si="131"/>
        <v>3.7508634847823231E-7</v>
      </c>
    </row>
    <row r="273" spans="1:15" x14ac:dyDescent="0.2">
      <c r="A273" s="1">
        <f t="shared" si="123"/>
        <v>268</v>
      </c>
      <c r="B273" s="1">
        <f t="shared" si="128"/>
        <v>133</v>
      </c>
      <c r="C273" s="2">
        <f>SIN(RADIANS(pwm!$L$16*B273))</f>
        <v>0.86471344052015509</v>
      </c>
      <c r="D273" s="3">
        <f>pwm!$L$7*A273</f>
        <v>5.5833333333333342E-3</v>
      </c>
      <c r="E273" s="4">
        <f>pwm!$L$7*C273</f>
        <v>1.8014863344169901E-5</v>
      </c>
      <c r="F273" s="4">
        <f>pwm!$L$7-E273</f>
        <v>2.8184699891634347E-6</v>
      </c>
      <c r="G273" s="5">
        <f t="shared" si="129"/>
        <v>0.8647134405201552</v>
      </c>
      <c r="H273" s="4">
        <f t="shared" si="130"/>
        <v>2.0833333333333336E-5</v>
      </c>
      <c r="J273" s="6">
        <f>ROUND(E273/pwm!$D$2,0)+K273</f>
        <v>423.35286559479846</v>
      </c>
      <c r="K273" s="83">
        <f t="shared" si="127"/>
        <v>-8.6471344052015517</v>
      </c>
      <c r="L273" s="3">
        <f>pwm!$I$6*A273</f>
        <v>5.5833333333333342E-3</v>
      </c>
      <c r="M273" s="3">
        <f>pwm!$D$2*J273</f>
        <v>1.7639702733116603E-5</v>
      </c>
      <c r="N273" s="3">
        <f>pwm!$I$6-M273</f>
        <v>3.1936306002167331E-6</v>
      </c>
      <c r="O273" s="3">
        <f t="shared" si="131"/>
        <v>3.7516061105329846E-7</v>
      </c>
    </row>
    <row r="274" spans="1:15" x14ac:dyDescent="0.2">
      <c r="A274" s="1">
        <f t="shared" si="123"/>
        <v>269</v>
      </c>
      <c r="B274" s="1">
        <f t="shared" si="128"/>
        <v>132</v>
      </c>
      <c r="C274" s="2">
        <f>SIN(RADIANS(pwm!$L$16*B274))</f>
        <v>0.86074202700394364</v>
      </c>
      <c r="D274" s="3">
        <f>pwm!$L$7*A274</f>
        <v>5.604166666666667E-3</v>
      </c>
      <c r="E274" s="4">
        <f>pwm!$L$7*C274</f>
        <v>1.7932125562582162E-5</v>
      </c>
      <c r="F274" s="4">
        <f>pwm!$L$7-E274</f>
        <v>2.9012077707511737E-6</v>
      </c>
      <c r="G274" s="5">
        <f t="shared" si="129"/>
        <v>0.86074202700394364</v>
      </c>
      <c r="H274" s="4">
        <f t="shared" si="130"/>
        <v>2.0833333333333336E-5</v>
      </c>
      <c r="J274" s="6">
        <f>ROUND(E274/pwm!$D$2,0)+K274</f>
        <v>421.39257972996057</v>
      </c>
      <c r="K274" s="83">
        <f t="shared" si="127"/>
        <v>-8.6074202700394373</v>
      </c>
      <c r="L274" s="3">
        <f>pwm!$I$6*A274</f>
        <v>5.604166666666667E-3</v>
      </c>
      <c r="M274" s="3">
        <f>pwm!$D$2*J274</f>
        <v>1.7558024155415024E-5</v>
      </c>
      <c r="N274" s="3">
        <f>pwm!$I$6-M274</f>
        <v>3.275309177918312E-6</v>
      </c>
      <c r="O274" s="3">
        <f t="shared" si="131"/>
        <v>3.741014071671383E-7</v>
      </c>
    </row>
    <row r="275" spans="1:15" x14ac:dyDescent="0.2">
      <c r="A275" s="1">
        <f t="shared" si="123"/>
        <v>270</v>
      </c>
      <c r="B275" s="1">
        <f t="shared" si="128"/>
        <v>131</v>
      </c>
      <c r="C275" s="2">
        <f>SIN(RADIANS(pwm!$L$16*B275))</f>
        <v>0.85671751886504977</v>
      </c>
      <c r="D275" s="3">
        <f>pwm!$L$7*A275</f>
        <v>5.6250000000000007E-3</v>
      </c>
      <c r="E275" s="4">
        <f>pwm!$L$7*C275</f>
        <v>1.7848281643021872E-5</v>
      </c>
      <c r="F275" s="4">
        <f>pwm!$L$7-E275</f>
        <v>2.9850516903114645E-6</v>
      </c>
      <c r="G275" s="5">
        <f t="shared" si="129"/>
        <v>0.85671751886504977</v>
      </c>
      <c r="H275" s="4">
        <f t="shared" si="130"/>
        <v>2.0833333333333336E-5</v>
      </c>
      <c r="J275" s="6">
        <f>ROUND(E275/pwm!$D$2,0)+K275</f>
        <v>419.43282481134952</v>
      </c>
      <c r="K275" s="83">
        <f t="shared" si="127"/>
        <v>-8.5671751886504985</v>
      </c>
      <c r="L275" s="3">
        <f>pwm!$I$6*A275</f>
        <v>5.6250000000000007E-3</v>
      </c>
      <c r="M275" s="3">
        <f>pwm!$D$2*J275</f>
        <v>1.7476367700472897E-5</v>
      </c>
      <c r="N275" s="3">
        <f>pwm!$I$6-M275</f>
        <v>3.356965632860439E-6</v>
      </c>
      <c r="O275" s="3">
        <f t="shared" si="131"/>
        <v>3.719139425489745E-7</v>
      </c>
    </row>
    <row r="276" spans="1:15" x14ac:dyDescent="0.2">
      <c r="A276" s="1">
        <f t="shared" si="123"/>
        <v>271</v>
      </c>
      <c r="B276" s="1">
        <f t="shared" si="128"/>
        <v>130</v>
      </c>
      <c r="C276" s="2">
        <f>SIN(RADIANS(pwm!$L$16*B276))</f>
        <v>0.85264016435409229</v>
      </c>
      <c r="D276" s="3">
        <f>pwm!$L$7*A276</f>
        <v>5.6458333333333343E-3</v>
      </c>
      <c r="E276" s="4">
        <f>pwm!$L$7*C276</f>
        <v>1.7763336757376924E-5</v>
      </c>
      <c r="F276" s="4">
        <f>pwm!$L$7-E276</f>
        <v>3.0699965759564122E-6</v>
      </c>
      <c r="G276" s="5">
        <f t="shared" si="129"/>
        <v>0.85264016435409218</v>
      </c>
      <c r="H276" s="4">
        <f t="shared" si="130"/>
        <v>2.0833333333333336E-5</v>
      </c>
      <c r="J276" s="6">
        <f>ROUND(E276/pwm!$D$2,0)+K276</f>
        <v>417.47359835645909</v>
      </c>
      <c r="K276" s="83">
        <f t="shared" si="127"/>
        <v>-8.5264016435409236</v>
      </c>
      <c r="L276" s="3">
        <f>pwm!$I$6*A276</f>
        <v>5.6458333333333343E-3</v>
      </c>
      <c r="M276" s="3">
        <f>pwm!$D$2*J276</f>
        <v>1.7394733264852462E-5</v>
      </c>
      <c r="N276" s="3">
        <f>pwm!$I$6-M276</f>
        <v>3.4386000684808735E-6</v>
      </c>
      <c r="O276" s="3">
        <f t="shared" si="131"/>
        <v>3.6860349252446133E-7</v>
      </c>
    </row>
    <row r="277" spans="1:15" x14ac:dyDescent="0.2">
      <c r="A277" s="1">
        <f t="shared" si="123"/>
        <v>272</v>
      </c>
      <c r="B277" s="1">
        <f t="shared" si="128"/>
        <v>129</v>
      </c>
      <c r="C277" s="2">
        <f>SIN(RADIANS(pwm!$L$16*B277))</f>
        <v>0.84851021498150381</v>
      </c>
      <c r="D277" s="3">
        <f>pwm!$L$7*A277</f>
        <v>5.6666666666666671E-3</v>
      </c>
      <c r="E277" s="4">
        <f>pwm!$L$7*C277</f>
        <v>1.7677296145447998E-5</v>
      </c>
      <c r="F277" s="4">
        <f>pwm!$L$7-E277</f>
        <v>3.1560371878853377E-6</v>
      </c>
      <c r="G277" s="5">
        <f t="shared" si="129"/>
        <v>0.84851021498150381</v>
      </c>
      <c r="H277" s="4">
        <f t="shared" si="130"/>
        <v>2.0833333333333336E-5</v>
      </c>
      <c r="J277" s="6">
        <f>ROUND(E277/pwm!$D$2,0)+K277</f>
        <v>415.51489785018498</v>
      </c>
      <c r="K277" s="83">
        <f t="shared" si="127"/>
        <v>-8.4851021498150381</v>
      </c>
      <c r="L277" s="3">
        <f>pwm!$I$6*A277</f>
        <v>5.6666666666666671E-3</v>
      </c>
      <c r="M277" s="3">
        <f>pwm!$D$2*J277</f>
        <v>1.731312074375771E-5</v>
      </c>
      <c r="N277" s="3">
        <f>pwm!$I$6-M277</f>
        <v>3.5202125895756262E-6</v>
      </c>
      <c r="O277" s="3">
        <f t="shared" si="131"/>
        <v>3.6417540169028851E-7</v>
      </c>
    </row>
    <row r="278" spans="1:15" x14ac:dyDescent="0.2">
      <c r="A278" s="1">
        <f t="shared" si="123"/>
        <v>273</v>
      </c>
      <c r="B278" s="1">
        <f t="shared" si="128"/>
        <v>128</v>
      </c>
      <c r="C278" s="2">
        <f>SIN(RADIANS(pwm!$L$16*B278))</f>
        <v>0.84432792550201508</v>
      </c>
      <c r="D278" s="3">
        <f>pwm!$L$7*A278</f>
        <v>5.6875000000000007E-3</v>
      </c>
      <c r="E278" s="4">
        <f>pwm!$L$7*C278</f>
        <v>1.7590165114625317E-5</v>
      </c>
      <c r="F278" s="4">
        <f>pwm!$L$7-E278</f>
        <v>3.243168218708019E-6</v>
      </c>
      <c r="G278" s="5">
        <f t="shared" si="129"/>
        <v>0.84432792550201508</v>
      </c>
      <c r="H278" s="4">
        <f t="shared" si="130"/>
        <v>2.0833333333333336E-5</v>
      </c>
      <c r="J278" s="6">
        <f>ROUND(E278/pwm!$D$2,0)+K278</f>
        <v>413.55672074497983</v>
      </c>
      <c r="K278" s="83">
        <f t="shared" si="127"/>
        <v>-8.4432792550201512</v>
      </c>
      <c r="L278" s="3">
        <f>pwm!$I$6*A278</f>
        <v>5.6875000000000007E-3</v>
      </c>
      <c r="M278" s="3">
        <f>pwm!$D$2*J278</f>
        <v>1.7231530031040828E-5</v>
      </c>
      <c r="N278" s="3">
        <f>pwm!$I$6-M278</f>
        <v>3.6018033022925079E-6</v>
      </c>
      <c r="O278" s="3">
        <f t="shared" si="131"/>
        <v>3.5863508358448888E-7</v>
      </c>
    </row>
    <row r="279" spans="1:15" x14ac:dyDescent="0.2">
      <c r="A279" s="1">
        <f t="shared" si="123"/>
        <v>274</v>
      </c>
      <c r="B279" s="1">
        <f t="shared" si="128"/>
        <v>127</v>
      </c>
      <c r="C279" s="2">
        <f>SIN(RADIANS(pwm!$L$16*B279))</f>
        <v>0.84009355389894191</v>
      </c>
      <c r="D279" s="3">
        <f>pwm!$L$7*A279</f>
        <v>5.7083333333333344E-3</v>
      </c>
      <c r="E279" s="4">
        <f>pwm!$L$7*C279</f>
        <v>1.7501949039561294E-5</v>
      </c>
      <c r="F279" s="4">
        <f>pwm!$L$7-E279</f>
        <v>3.3313842937720422E-6</v>
      </c>
      <c r="G279" s="5">
        <f t="shared" si="129"/>
        <v>0.84009355389894202</v>
      </c>
      <c r="H279" s="4">
        <f t="shared" si="130"/>
        <v>2.0833333333333336E-5</v>
      </c>
      <c r="J279" s="6">
        <f>ROUND(E279/pwm!$D$2,0)+K279</f>
        <v>411.59906446101058</v>
      </c>
      <c r="K279" s="83">
        <f t="shared" si="127"/>
        <v>-8.4009355389894189</v>
      </c>
      <c r="L279" s="3">
        <f>pwm!$I$6*A279</f>
        <v>5.7083333333333344E-3</v>
      </c>
      <c r="M279" s="3">
        <f>pwm!$D$2*J279</f>
        <v>1.7149961019208776E-5</v>
      </c>
      <c r="N279" s="3">
        <f>pwm!$I$6-M279</f>
        <v>3.6833723141245599E-6</v>
      </c>
      <c r="O279" s="3">
        <f t="shared" si="131"/>
        <v>3.5198802035251768E-7</v>
      </c>
    </row>
    <row r="280" spans="1:15" x14ac:dyDescent="0.2">
      <c r="A280" s="1">
        <f t="shared" si="123"/>
        <v>275</v>
      </c>
      <c r="B280" s="1">
        <f t="shared" si="128"/>
        <v>126</v>
      </c>
      <c r="C280" s="2">
        <f>SIN(RADIANS(pwm!$L$16*B280))</f>
        <v>0.83580736136827039</v>
      </c>
      <c r="D280" s="3">
        <f>pwm!$L$7*A280</f>
        <v>5.7291666666666671E-3</v>
      </c>
      <c r="E280" s="4">
        <f>pwm!$L$7*C280</f>
        <v>1.7412653361838968E-5</v>
      </c>
      <c r="F280" s="4">
        <f>pwm!$L$7-E280</f>
        <v>3.4206799714943678E-6</v>
      </c>
      <c r="G280" s="5">
        <f t="shared" si="129"/>
        <v>0.83580736136827039</v>
      </c>
      <c r="H280" s="4">
        <f t="shared" si="130"/>
        <v>2.0833333333333336E-5</v>
      </c>
      <c r="J280" s="6">
        <f>ROUND(E280/pwm!$D$2,0)+K280</f>
        <v>409.64192638631732</v>
      </c>
      <c r="K280" s="83">
        <f t="shared" si="127"/>
        <v>-8.3580736136827039</v>
      </c>
      <c r="L280" s="3">
        <f>pwm!$I$6*A280</f>
        <v>5.7291666666666671E-3</v>
      </c>
      <c r="M280" s="3">
        <f>pwm!$D$2*J280</f>
        <v>1.7068413599429889E-5</v>
      </c>
      <c r="N280" s="3">
        <f>pwm!$I$6-M280</f>
        <v>3.7649197339034475E-6</v>
      </c>
      <c r="O280" s="3">
        <f t="shared" si="131"/>
        <v>3.442397624090797E-7</v>
      </c>
    </row>
    <row r="281" spans="1:15" x14ac:dyDescent="0.2">
      <c r="A281" s="1">
        <f t="shared" si="123"/>
        <v>276</v>
      </c>
      <c r="B281" s="1">
        <f t="shared" si="128"/>
        <v>125</v>
      </c>
      <c r="C281" s="2">
        <f>SIN(RADIANS(pwm!$L$16*B281))</f>
        <v>0.83146961230254524</v>
      </c>
      <c r="D281" s="3">
        <f>pwm!$L$7*A281</f>
        <v>5.7500000000000008E-3</v>
      </c>
      <c r="E281" s="4">
        <f>pwm!$L$7*C281</f>
        <v>1.732228358963636E-5</v>
      </c>
      <c r="F281" s="4">
        <f>pwm!$L$7-E281</f>
        <v>3.5110497436969756E-6</v>
      </c>
      <c r="G281" s="5">
        <f t="shared" si="129"/>
        <v>0.83146961230254524</v>
      </c>
      <c r="H281" s="4">
        <f t="shared" si="130"/>
        <v>2.0833333333333336E-5</v>
      </c>
      <c r="J281" s="6">
        <f>ROUND(E281/pwm!$D$2,0)+K281</f>
        <v>407.68530387697456</v>
      </c>
      <c r="K281" s="83">
        <f t="shared" si="127"/>
        <v>-8.3146961230254526</v>
      </c>
      <c r="L281" s="3">
        <f>pwm!$I$6*A281</f>
        <v>5.7500000000000008E-3</v>
      </c>
      <c r="M281" s="3">
        <f>pwm!$D$2*J281</f>
        <v>1.6986887661540609E-5</v>
      </c>
      <c r="N281" s="3">
        <f>pwm!$I$6-M281</f>
        <v>3.8464456717927274E-6</v>
      </c>
      <c r="O281" s="3">
        <f t="shared" si="131"/>
        <v>3.3539592809575183E-7</v>
      </c>
    </row>
    <row r="282" spans="1:15" x14ac:dyDescent="0.2">
      <c r="A282" s="1">
        <f t="shared" si="123"/>
        <v>277</v>
      </c>
      <c r="B282" s="1">
        <f t="shared" si="128"/>
        <v>124</v>
      </c>
      <c r="C282" s="2">
        <f>SIN(RADIANS(pwm!$L$16*B282))</f>
        <v>0.82708057427456194</v>
      </c>
      <c r="D282" s="3">
        <f>pwm!$L$7*A282</f>
        <v>5.7708333333333344E-3</v>
      </c>
      <c r="E282" s="4">
        <f>pwm!$L$7*C282</f>
        <v>1.7230845297386709E-5</v>
      </c>
      <c r="F282" s="4">
        <f>pwm!$L$7-E282</f>
        <v>3.6024880359466268E-6</v>
      </c>
      <c r="G282" s="5">
        <f t="shared" si="129"/>
        <v>0.82708057427456194</v>
      </c>
      <c r="H282" s="4">
        <f t="shared" si="130"/>
        <v>2.0833333333333336E-5</v>
      </c>
      <c r="J282" s="6">
        <f>ROUND(E282/pwm!$D$2,0)+K282</f>
        <v>405.72919425725439</v>
      </c>
      <c r="K282" s="83">
        <f t="shared" si="127"/>
        <v>-8.270805742745619</v>
      </c>
      <c r="L282" s="3">
        <f>pwm!$I$6*A282</f>
        <v>5.7708333333333344E-3</v>
      </c>
      <c r="M282" s="3">
        <f>pwm!$D$2*J282</f>
        <v>1.6905383094052268E-5</v>
      </c>
      <c r="N282" s="3">
        <f>pwm!$I$6-M282</f>
        <v>3.9279502392810683E-6</v>
      </c>
      <c r="O282" s="3">
        <f t="shared" si="131"/>
        <v>3.2546220333444154E-7</v>
      </c>
    </row>
    <row r="283" spans="1:15" x14ac:dyDescent="0.2">
      <c r="A283" s="1">
        <f t="shared" si="123"/>
        <v>278</v>
      </c>
      <c r="B283" s="1">
        <f t="shared" si="128"/>
        <v>123</v>
      </c>
      <c r="C283" s="2">
        <f>SIN(RADIANS(pwm!$L$16*B283))</f>
        <v>0.82264051802085991</v>
      </c>
      <c r="D283" s="3">
        <f>pwm!$L$7*A283</f>
        <v>5.7916666666666672E-3</v>
      </c>
      <c r="E283" s="4">
        <f>pwm!$L$7*C283</f>
        <v>1.7138344125434584E-5</v>
      </c>
      <c r="F283" s="4">
        <f>pwm!$L$7-E283</f>
        <v>3.6949892078987525E-6</v>
      </c>
      <c r="G283" s="5">
        <f t="shared" si="129"/>
        <v>0.82264051802085991</v>
      </c>
      <c r="H283" s="4">
        <f t="shared" si="130"/>
        <v>2.0833333333333336E-5</v>
      </c>
      <c r="J283" s="6">
        <f>ROUND(E283/pwm!$D$2,0)+K283</f>
        <v>402.77359481979141</v>
      </c>
      <c r="K283" s="83">
        <f t="shared" si="127"/>
        <v>-8.2264051802085998</v>
      </c>
      <c r="L283" s="3">
        <f>pwm!$I$6*A283</f>
        <v>5.7916666666666672E-3</v>
      </c>
      <c r="M283" s="3">
        <f>pwm!$D$2*J283</f>
        <v>1.678223311749131E-5</v>
      </c>
      <c r="N283" s="3">
        <f>pwm!$I$6-M283</f>
        <v>4.0511002158420258E-6</v>
      </c>
      <c r="O283" s="3">
        <f t="shared" si="131"/>
        <v>3.5611100794327334E-7</v>
      </c>
    </row>
    <row r="284" spans="1:15" x14ac:dyDescent="0.2">
      <c r="A284" s="1">
        <f t="shared" si="123"/>
        <v>279</v>
      </c>
      <c r="B284" s="1">
        <f t="shared" si="128"/>
        <v>122</v>
      </c>
      <c r="C284" s="2">
        <f>SIN(RADIANS(pwm!$L$16*B284))</f>
        <v>0.81814971742502351</v>
      </c>
      <c r="D284" s="3">
        <f>pwm!$L$7*A284</f>
        <v>5.8125000000000008E-3</v>
      </c>
      <c r="E284" s="4">
        <f>pwm!$L$7*C284</f>
        <v>1.7044785779687992E-5</v>
      </c>
      <c r="F284" s="4">
        <f>pwm!$L$7-E284</f>
        <v>3.7885475536453436E-6</v>
      </c>
      <c r="G284" s="5">
        <f t="shared" si="129"/>
        <v>0.81814971742502351</v>
      </c>
      <c r="H284" s="4">
        <f t="shared" si="130"/>
        <v>2.0833333333333336E-5</v>
      </c>
      <c r="J284" s="6">
        <f>ROUND(E284/pwm!$D$2,0)+K284</f>
        <v>400.81850282574976</v>
      </c>
      <c r="K284" s="83">
        <f t="shared" si="127"/>
        <v>-8.1814971742502358</v>
      </c>
      <c r="L284" s="3">
        <f>pwm!$I$6*A284</f>
        <v>5.8125000000000008E-3</v>
      </c>
      <c r="M284" s="3">
        <f>pwm!$D$2*J284</f>
        <v>1.6700770951072909E-5</v>
      </c>
      <c r="N284" s="3">
        <f>pwm!$I$6-M284</f>
        <v>4.1325623822604272E-6</v>
      </c>
      <c r="O284" s="3">
        <f t="shared" si="131"/>
        <v>3.4401482861508357E-7</v>
      </c>
    </row>
    <row r="285" spans="1:15" x14ac:dyDescent="0.2">
      <c r="A285" s="1">
        <f t="shared" si="123"/>
        <v>280</v>
      </c>
      <c r="B285" s="1">
        <f t="shared" si="128"/>
        <v>121</v>
      </c>
      <c r="C285" s="2">
        <f>SIN(RADIANS(pwm!$L$16*B285))</f>
        <v>0.81360844950078715</v>
      </c>
      <c r="D285" s="3">
        <f>pwm!$L$7*A285</f>
        <v>5.8333333333333345E-3</v>
      </c>
      <c r="E285" s="4">
        <f>pwm!$L$7*C285</f>
        <v>1.6950176031266402E-5</v>
      </c>
      <c r="F285" s="4">
        <f>pwm!$L$7-E285</f>
        <v>3.8831573020669341E-6</v>
      </c>
      <c r="G285" s="5">
        <f t="shared" si="129"/>
        <v>0.81360844950078715</v>
      </c>
      <c r="H285" s="4">
        <f t="shared" si="130"/>
        <v>2.0833333333333336E-5</v>
      </c>
      <c r="J285" s="6">
        <f>ROUND(E285/pwm!$D$2,0)+K285</f>
        <v>398.86391550499212</v>
      </c>
      <c r="K285" s="83">
        <f t="shared" si="127"/>
        <v>-8.1360844950078715</v>
      </c>
      <c r="L285" s="3">
        <f>pwm!$I$6*A285</f>
        <v>5.8333333333333345E-3</v>
      </c>
      <c r="M285" s="3">
        <f>pwm!$D$2*J285</f>
        <v>1.6619329812708006E-5</v>
      </c>
      <c r="N285" s="3">
        <f>pwm!$I$6-M285</f>
        <v>4.2140035206253304E-6</v>
      </c>
      <c r="O285" s="3">
        <f t="shared" si="131"/>
        <v>3.3084621855839633E-7</v>
      </c>
    </row>
    <row r="286" spans="1:15" x14ac:dyDescent="0.2">
      <c r="A286" s="1">
        <f t="shared" si="123"/>
        <v>281</v>
      </c>
      <c r="B286" s="1">
        <f t="shared" si="128"/>
        <v>120</v>
      </c>
      <c r="C286" s="2">
        <f>SIN(RADIANS(pwm!$L$16*B286))</f>
        <v>0.80901699437494745</v>
      </c>
      <c r="D286" s="3">
        <f>pwm!$L$7*A286</f>
        <v>5.8541666666666672E-3</v>
      </c>
      <c r="E286" s="4">
        <f>pwm!$L$7*C286</f>
        <v>1.6854520716144741E-5</v>
      </c>
      <c r="F286" s="4">
        <f>pwm!$L$7-E286</f>
        <v>3.9788126171885947E-6</v>
      </c>
      <c r="G286" s="5">
        <f t="shared" si="129"/>
        <v>0.80901699437494745</v>
      </c>
      <c r="H286" s="4">
        <f t="shared" si="130"/>
        <v>2.0833333333333336E-5</v>
      </c>
      <c r="J286" s="6">
        <f>ROUND(E286/pwm!$D$2,0)+K286</f>
        <v>396.90983005625054</v>
      </c>
      <c r="K286" s="83">
        <f t="shared" si="127"/>
        <v>-8.0901699437494745</v>
      </c>
      <c r="L286" s="3">
        <f>pwm!$I$6*A286</f>
        <v>5.8541666666666672E-3</v>
      </c>
      <c r="M286" s="3">
        <f>pwm!$D$2*J286</f>
        <v>1.6537909585677107E-5</v>
      </c>
      <c r="N286" s="3">
        <f>pwm!$I$6-M286</f>
        <v>4.2954237476562289E-6</v>
      </c>
      <c r="O286" s="3">
        <f t="shared" si="131"/>
        <v>3.1661113046763418E-7</v>
      </c>
    </row>
    <row r="287" spans="1:15" x14ac:dyDescent="0.2">
      <c r="A287" s="1">
        <f t="shared" si="123"/>
        <v>282</v>
      </c>
      <c r="B287" s="1">
        <f t="shared" si="128"/>
        <v>119</v>
      </c>
      <c r="C287" s="2">
        <f>SIN(RADIANS(pwm!$L$16*B287))</f>
        <v>0.8043756352700846</v>
      </c>
      <c r="D287" s="3">
        <f>pwm!$L$7*A287</f>
        <v>5.8750000000000009E-3</v>
      </c>
      <c r="E287" s="4">
        <f>pwm!$L$7*C287</f>
        <v>1.675782573479343E-5</v>
      </c>
      <c r="F287" s="4">
        <f>pwm!$L$7-E287</f>
        <v>4.0755075985399056E-6</v>
      </c>
      <c r="G287" s="5">
        <f t="shared" si="129"/>
        <v>0.8043756352700846</v>
      </c>
      <c r="H287" s="4">
        <f t="shared" si="130"/>
        <v>2.0833333333333336E-5</v>
      </c>
      <c r="J287" s="6">
        <f>ROUND(E287/pwm!$D$2,0)+K287</f>
        <v>393.95624364729917</v>
      </c>
      <c r="K287" s="83">
        <f t="shared" si="127"/>
        <v>-8.0437563527008464</v>
      </c>
      <c r="L287" s="3">
        <f>pwm!$I$6*A287</f>
        <v>5.8750000000000009E-3</v>
      </c>
      <c r="M287" s="3">
        <f>pwm!$D$2*J287</f>
        <v>1.6414843485304134E-5</v>
      </c>
      <c r="N287" s="3">
        <f>pwm!$I$6-M287</f>
        <v>4.418489848029202E-6</v>
      </c>
      <c r="O287" s="3">
        <f t="shared" si="131"/>
        <v>3.4298224948929644E-7</v>
      </c>
    </row>
    <row r="288" spans="1:15" x14ac:dyDescent="0.2">
      <c r="A288" s="1">
        <f t="shared" si="123"/>
        <v>283</v>
      </c>
      <c r="B288" s="1">
        <f t="shared" si="128"/>
        <v>118</v>
      </c>
      <c r="C288" s="2">
        <f>SIN(RADIANS(pwm!$L$16*B288))</f>
        <v>0.79968465848709058</v>
      </c>
      <c r="D288" s="3">
        <f>pwm!$L$7*A288</f>
        <v>5.8958333333333345E-3</v>
      </c>
      <c r="E288" s="4">
        <f>pwm!$L$7*C288</f>
        <v>1.666009705181439E-5</v>
      </c>
      <c r="F288" s="4">
        <f>pwm!$L$7-E288</f>
        <v>4.1732362815189465E-6</v>
      </c>
      <c r="G288" s="5">
        <f t="shared" si="129"/>
        <v>0.79968465848709058</v>
      </c>
      <c r="H288" s="4">
        <f t="shared" si="130"/>
        <v>2.0833333333333336E-5</v>
      </c>
      <c r="J288" s="6">
        <f>ROUND(E288/pwm!$D$2,0)+K288</f>
        <v>392.00315341512908</v>
      </c>
      <c r="K288" s="83">
        <f t="shared" si="127"/>
        <v>-7.996846584870906</v>
      </c>
      <c r="L288" s="3">
        <f>pwm!$I$6*A288</f>
        <v>5.8958333333333345E-3</v>
      </c>
      <c r="M288" s="3">
        <f>pwm!$D$2*J288</f>
        <v>1.6333464725630378E-5</v>
      </c>
      <c r="N288" s="3">
        <f>pwm!$I$6-M288</f>
        <v>4.4998686077029578E-6</v>
      </c>
      <c r="O288" s="3">
        <f t="shared" si="131"/>
        <v>3.2663232618401126E-7</v>
      </c>
    </row>
    <row r="289" spans="1:15" x14ac:dyDescent="0.2">
      <c r="A289" s="1">
        <f t="shared" si="123"/>
        <v>284</v>
      </c>
      <c r="B289" s="1">
        <f t="shared" si="128"/>
        <v>117</v>
      </c>
      <c r="C289" s="2">
        <f>SIN(RADIANS(pwm!$L$16*B289))</f>
        <v>0.79494435338751013</v>
      </c>
      <c r="D289" s="3">
        <f>pwm!$L$7*A289</f>
        <v>5.9166666666666673E-3</v>
      </c>
      <c r="E289" s="4">
        <f>pwm!$L$7*C289</f>
        <v>1.6561340695573129E-5</v>
      </c>
      <c r="F289" s="4">
        <f>pwm!$L$7-E289</f>
        <v>4.2719926377602072E-6</v>
      </c>
      <c r="G289" s="5">
        <f t="shared" si="129"/>
        <v>0.79494435338751013</v>
      </c>
      <c r="H289" s="4">
        <f t="shared" si="130"/>
        <v>2.0833333333333336E-5</v>
      </c>
      <c r="J289" s="6">
        <f>ROUND(E289/pwm!$D$2,0)+K289</f>
        <v>389.05055646612487</v>
      </c>
      <c r="K289" s="83">
        <f t="shared" si="127"/>
        <v>-7.9494435338751011</v>
      </c>
      <c r="L289" s="3">
        <f>pwm!$I$6*A289</f>
        <v>5.9166666666666673E-3</v>
      </c>
      <c r="M289" s="3">
        <f>pwm!$D$2*J289</f>
        <v>1.6210439852755204E-5</v>
      </c>
      <c r="N289" s="3">
        <f>pwm!$I$6-M289</f>
        <v>4.6228934805781325E-6</v>
      </c>
      <c r="O289" s="3">
        <f t="shared" si="131"/>
        <v>3.5090084281792528E-7</v>
      </c>
    </row>
    <row r="290" spans="1:15" x14ac:dyDescent="0.2">
      <c r="A290" s="1">
        <f t="shared" si="123"/>
        <v>285</v>
      </c>
      <c r="B290" s="1">
        <f t="shared" si="128"/>
        <v>116</v>
      </c>
      <c r="C290" s="2">
        <f>SIN(RADIANS(pwm!$L$16*B290))</f>
        <v>0.79015501237569041</v>
      </c>
      <c r="D290" s="3">
        <f>pwm!$L$7*A290</f>
        <v>5.9375000000000009E-3</v>
      </c>
      <c r="E290" s="4">
        <f>pwm!$L$7*C290</f>
        <v>1.6461562757826884E-5</v>
      </c>
      <c r="F290" s="4">
        <f>pwm!$L$7-E290</f>
        <v>4.3717705755064519E-6</v>
      </c>
      <c r="G290" s="5">
        <f t="shared" si="129"/>
        <v>0.7901550123756903</v>
      </c>
      <c r="H290" s="4">
        <f t="shared" si="130"/>
        <v>2.0833333333333336E-5</v>
      </c>
      <c r="J290" s="6">
        <f>ROUND(E290/pwm!$D$2,0)+K290</f>
        <v>387.09844987624308</v>
      </c>
      <c r="K290" s="83">
        <f t="shared" si="127"/>
        <v>-7.9015501237569037</v>
      </c>
      <c r="L290" s="3">
        <f>pwm!$I$6*A290</f>
        <v>5.9375000000000009E-3</v>
      </c>
      <c r="M290" s="3">
        <f>pwm!$D$2*J290</f>
        <v>1.6129102078176797E-5</v>
      </c>
      <c r="N290" s="3">
        <f>pwm!$I$6-M290</f>
        <v>4.7042312551565387E-6</v>
      </c>
      <c r="O290" s="3">
        <f t="shared" si="131"/>
        <v>3.3246067965008675E-7</v>
      </c>
    </row>
    <row r="291" spans="1:15" x14ac:dyDescent="0.2">
      <c r="A291" s="1">
        <f t="shared" si="123"/>
        <v>286</v>
      </c>
      <c r="B291" s="1">
        <f t="shared" si="128"/>
        <v>115</v>
      </c>
      <c r="C291" s="2">
        <f>SIN(RADIANS(pwm!$L$16*B291))</f>
        <v>0.78531693088074495</v>
      </c>
      <c r="D291" s="3">
        <f>pwm!$L$7*A291</f>
        <v>5.9583333333333337E-3</v>
      </c>
      <c r="E291" s="4">
        <f>pwm!$L$7*C291</f>
        <v>1.6360769393348856E-5</v>
      </c>
      <c r="F291" s="4">
        <f>pwm!$L$7-E291</f>
        <v>4.47256393998448E-6</v>
      </c>
      <c r="G291" s="5">
        <f t="shared" si="129"/>
        <v>0.78531693088074495</v>
      </c>
      <c r="H291" s="4">
        <f t="shared" si="130"/>
        <v>2.0833333333333336E-5</v>
      </c>
      <c r="J291" s="6">
        <f>ROUND(E291/pwm!$D$2,0)+K291</f>
        <v>385.14683069119258</v>
      </c>
      <c r="K291" s="83">
        <f t="shared" si="127"/>
        <v>-7.8531693088074492</v>
      </c>
      <c r="L291" s="3">
        <f>pwm!$I$6*A291</f>
        <v>5.9583333333333337E-3</v>
      </c>
      <c r="M291" s="3">
        <f>pwm!$D$2*J291</f>
        <v>1.6047784612133024E-5</v>
      </c>
      <c r="N291" s="3">
        <f>pwm!$I$6-M291</f>
        <v>4.7855487212003125E-6</v>
      </c>
      <c r="O291" s="3">
        <f t="shared" si="131"/>
        <v>3.1298478121583243E-7</v>
      </c>
    </row>
    <row r="292" spans="1:15" x14ac:dyDescent="0.2">
      <c r="A292" s="1">
        <f t="shared" si="123"/>
        <v>287</v>
      </c>
      <c r="B292" s="1">
        <f t="shared" si="128"/>
        <v>114</v>
      </c>
      <c r="C292" s="2">
        <f>SIN(RADIANS(pwm!$L$16*B292))</f>
        <v>0.78043040733832969</v>
      </c>
      <c r="D292" s="3">
        <f>pwm!$L$7*A292</f>
        <v>5.9791666666666674E-3</v>
      </c>
      <c r="E292" s="4">
        <f>pwm!$L$7*C292</f>
        <v>1.6258966819548536E-5</v>
      </c>
      <c r="F292" s="4">
        <f>pwm!$L$7-E292</f>
        <v>4.5743665137848003E-6</v>
      </c>
      <c r="G292" s="5">
        <f t="shared" si="129"/>
        <v>0.78043040733832958</v>
      </c>
      <c r="H292" s="4">
        <f t="shared" si="130"/>
        <v>2.0833333333333336E-5</v>
      </c>
      <c r="J292" s="6">
        <f>ROUND(E292/pwm!$D$2,0)+K292</f>
        <v>382.19569592661668</v>
      </c>
      <c r="K292" s="83">
        <f t="shared" si="127"/>
        <v>-7.8043040733832969</v>
      </c>
      <c r="L292" s="3">
        <f>pwm!$I$6*A292</f>
        <v>5.9791666666666674E-3</v>
      </c>
      <c r="M292" s="3">
        <f>pwm!$D$2*J292</f>
        <v>1.5924820663609028E-5</v>
      </c>
      <c r="N292" s="3">
        <f>pwm!$I$6-M292</f>
        <v>4.9085126697243078E-6</v>
      </c>
      <c r="O292" s="3">
        <f t="shared" si="131"/>
        <v>3.3414615593950749E-7</v>
      </c>
    </row>
    <row r="293" spans="1:15" x14ac:dyDescent="0.2">
      <c r="A293" s="1">
        <f t="shared" si="123"/>
        <v>288</v>
      </c>
      <c r="B293" s="1">
        <f t="shared" si="128"/>
        <v>113</v>
      </c>
      <c r="C293" s="2">
        <f>SIN(RADIANS(pwm!$L$16*B293))</f>
        <v>0.77549574317223458</v>
      </c>
      <c r="D293" s="3">
        <f>pwm!$L$7*A293</f>
        <v>6.000000000000001E-3</v>
      </c>
      <c r="E293" s="4">
        <f>pwm!$L$7*C293</f>
        <v>1.6156161316088223E-5</v>
      </c>
      <c r="F293" s="4">
        <f>pwm!$L$7-E293</f>
        <v>4.677172017245113E-6</v>
      </c>
      <c r="G293" s="5">
        <f t="shared" si="129"/>
        <v>0.77549574317223458</v>
      </c>
      <c r="H293" s="4">
        <f t="shared" si="130"/>
        <v>2.0833333333333336E-5</v>
      </c>
      <c r="J293" s="6">
        <f>ROUND(E293/pwm!$D$2,0)+K293</f>
        <v>380.24504256827765</v>
      </c>
      <c r="K293" s="83">
        <f t="shared" si="127"/>
        <v>-7.754957431722346</v>
      </c>
      <c r="L293" s="3">
        <f>pwm!$I$6*A293</f>
        <v>6.000000000000001E-3</v>
      </c>
      <c r="M293" s="3">
        <f>pwm!$D$2*J293</f>
        <v>1.5843543440344903E-5</v>
      </c>
      <c r="N293" s="3">
        <f>pwm!$I$6-M293</f>
        <v>4.9897898929884326E-6</v>
      </c>
      <c r="O293" s="3">
        <f t="shared" si="131"/>
        <v>3.1261787574331961E-7</v>
      </c>
    </row>
    <row r="294" spans="1:15" x14ac:dyDescent="0.2">
      <c r="A294" s="1">
        <f t="shared" si="123"/>
        <v>289</v>
      </c>
      <c r="B294" s="1">
        <f t="shared" si="128"/>
        <v>112</v>
      </c>
      <c r="C294" s="2">
        <f>SIN(RADIANS(pwm!$L$16*B294))</f>
        <v>0.77051324277578925</v>
      </c>
      <c r="D294" s="3">
        <f>pwm!$L$7*A294</f>
        <v>6.0208333333333338E-3</v>
      </c>
      <c r="E294" s="4">
        <f>pwm!$L$7*C294</f>
        <v>1.605235922449561E-5</v>
      </c>
      <c r="F294" s="4">
        <f>pwm!$L$7-E294</f>
        <v>4.7809741088377259E-6</v>
      </c>
      <c r="G294" s="5">
        <f t="shared" si="129"/>
        <v>0.77051324277578914</v>
      </c>
      <c r="H294" s="4">
        <f t="shared" si="130"/>
        <v>2.0833333333333336E-5</v>
      </c>
      <c r="J294" s="6">
        <f>ROUND(E294/pwm!$D$2,0)+K294</f>
        <v>377.29486757224208</v>
      </c>
      <c r="K294" s="83">
        <f t="shared" si="127"/>
        <v>-7.7051324277578921</v>
      </c>
      <c r="L294" s="3">
        <f>pwm!$I$6*A294</f>
        <v>6.0208333333333338E-3</v>
      </c>
      <c r="M294" s="3">
        <f>pwm!$D$2*J294</f>
        <v>1.5720619482176753E-5</v>
      </c>
      <c r="N294" s="3">
        <f>pwm!$I$6-M294</f>
        <v>5.1127138511565831E-6</v>
      </c>
      <c r="O294" s="3">
        <f t="shared" si="131"/>
        <v>3.3173974231885718E-7</v>
      </c>
    </row>
    <row r="295" spans="1:15" x14ac:dyDescent="0.2">
      <c r="A295" s="1">
        <f t="shared" si="123"/>
        <v>290</v>
      </c>
      <c r="B295" s="1">
        <f t="shared" si="128"/>
        <v>111</v>
      </c>
      <c r="C295" s="2">
        <f>SIN(RADIANS(pwm!$L$16*B295))</f>
        <v>0.76548321349308823</v>
      </c>
      <c r="D295" s="3">
        <f>pwm!$L$7*A295</f>
        <v>6.0416666666666674E-3</v>
      </c>
      <c r="E295" s="4">
        <f>pwm!$L$7*C295</f>
        <v>1.5947566947772673E-5</v>
      </c>
      <c r="F295" s="4">
        <f>pwm!$L$7-E295</f>
        <v>4.8857663855606632E-6</v>
      </c>
      <c r="G295" s="5">
        <f t="shared" si="129"/>
        <v>0.76548321349308823</v>
      </c>
      <c r="H295" s="4">
        <f t="shared" si="130"/>
        <v>2.0833333333333336E-5</v>
      </c>
      <c r="J295" s="6">
        <f>ROUND(E295/pwm!$D$2,0)+K295</f>
        <v>375.34516786506913</v>
      </c>
      <c r="K295" s="83">
        <f t="shared" si="127"/>
        <v>-7.6548321349308823</v>
      </c>
      <c r="L295" s="3">
        <f>pwm!$I$6*A295</f>
        <v>6.0416666666666674E-3</v>
      </c>
      <c r="M295" s="3">
        <f>pwm!$D$2*J295</f>
        <v>1.5639381994377882E-5</v>
      </c>
      <c r="N295" s="3">
        <f>pwm!$I$6-M295</f>
        <v>5.193951338955454E-6</v>
      </c>
      <c r="O295" s="3">
        <f t="shared" si="131"/>
        <v>3.0818495339479085E-7</v>
      </c>
    </row>
    <row r="296" spans="1:15" x14ac:dyDescent="0.2">
      <c r="A296" s="1">
        <f t="shared" si="123"/>
        <v>291</v>
      </c>
      <c r="B296" s="1">
        <f t="shared" si="128"/>
        <v>110</v>
      </c>
      <c r="C296" s="2">
        <f>SIN(RADIANS(pwm!$L$16*B296))</f>
        <v>0.76040596560003104</v>
      </c>
      <c r="D296" s="3">
        <f>pwm!$L$7*A296</f>
        <v>6.062500000000001E-3</v>
      </c>
      <c r="E296" s="4">
        <f>pwm!$L$7*C296</f>
        <v>1.5841790950000648E-5</v>
      </c>
      <c r="F296" s="4">
        <f>pwm!$L$7-E296</f>
        <v>4.991542383332688E-6</v>
      </c>
      <c r="G296" s="5">
        <f t="shared" si="129"/>
        <v>0.76040596560003104</v>
      </c>
      <c r="H296" s="4">
        <f t="shared" si="130"/>
        <v>2.0833333333333336E-5</v>
      </c>
      <c r="J296" s="6">
        <f>ROUND(E296/pwm!$D$2,0)+K296</f>
        <v>372.39594034399971</v>
      </c>
      <c r="K296" s="83">
        <f t="shared" si="127"/>
        <v>-7.6040596560003104</v>
      </c>
      <c r="L296" s="3">
        <f>pwm!$I$6*A296</f>
        <v>6.062500000000001E-3</v>
      </c>
      <c r="M296" s="3">
        <f>pwm!$D$2*J296</f>
        <v>1.5516497514333322E-5</v>
      </c>
      <c r="N296" s="3">
        <f>pwm!$I$6-M296</f>
        <v>5.3168358190000145E-6</v>
      </c>
      <c r="O296" s="3">
        <f t="shared" si="131"/>
        <v>3.2529343566732653E-7</v>
      </c>
    </row>
    <row r="297" spans="1:15" x14ac:dyDescent="0.2">
      <c r="A297" s="1">
        <f t="shared" si="123"/>
        <v>292</v>
      </c>
      <c r="B297" s="1">
        <f t="shared" si="128"/>
        <v>109</v>
      </c>
      <c r="C297" s="2">
        <f>SIN(RADIANS(pwm!$L$16*B297))</f>
        <v>0.75528181228518365</v>
      </c>
      <c r="D297" s="3">
        <f>pwm!$L$7*A297</f>
        <v>6.0833333333333338E-3</v>
      </c>
      <c r="E297" s="4">
        <f>pwm!$L$7*C297</f>
        <v>1.5735037755941329E-5</v>
      </c>
      <c r="F297" s="4">
        <f>pwm!$L$7-E297</f>
        <v>5.0982955773920072E-6</v>
      </c>
      <c r="G297" s="5">
        <f t="shared" si="129"/>
        <v>0.75528181228518365</v>
      </c>
      <c r="H297" s="4">
        <f t="shared" si="130"/>
        <v>2.0833333333333336E-5</v>
      </c>
      <c r="J297" s="6">
        <f>ROUND(E297/pwm!$D$2,0)+K297</f>
        <v>370.44718187714818</v>
      </c>
      <c r="K297" s="83">
        <f t="shared" si="127"/>
        <v>-7.5528181228518365</v>
      </c>
      <c r="L297" s="3">
        <f>pwm!$I$6*A297</f>
        <v>6.0833333333333338E-3</v>
      </c>
      <c r="M297" s="3">
        <f>pwm!$D$2*J297</f>
        <v>1.5435299244881174E-5</v>
      </c>
      <c r="N297" s="3">
        <f>pwm!$I$6-M297</f>
        <v>5.3980340884521621E-6</v>
      </c>
      <c r="O297" s="3">
        <f t="shared" si="131"/>
        <v>2.9973851106015491E-7</v>
      </c>
    </row>
    <row r="298" spans="1:15" x14ac:dyDescent="0.2">
      <c r="A298" s="1">
        <f t="shared" si="123"/>
        <v>293</v>
      </c>
      <c r="B298" s="1">
        <f t="shared" si="128"/>
        <v>108</v>
      </c>
      <c r="C298" s="2">
        <f>SIN(RADIANS(pwm!$L$16*B298))</f>
        <v>0.7501110696304597</v>
      </c>
      <c r="D298" s="3">
        <f>pwm!$L$7*A298</f>
        <v>6.1041666666666675E-3</v>
      </c>
      <c r="E298" s="4">
        <f>pwm!$L$7*C298</f>
        <v>1.5627313950634578E-5</v>
      </c>
      <c r="F298" s="4">
        <f>pwm!$L$7-E298</f>
        <v>5.2060193826987581E-6</v>
      </c>
      <c r="G298" s="5">
        <f t="shared" si="129"/>
        <v>0.75011106963045959</v>
      </c>
      <c r="H298" s="4">
        <f t="shared" si="130"/>
        <v>2.0833333333333336E-5</v>
      </c>
      <c r="J298" s="6">
        <f>ROUND(E298/pwm!$D$2,0)+K298</f>
        <v>367.49888930369542</v>
      </c>
      <c r="K298" s="83">
        <f t="shared" si="127"/>
        <v>-7.5011106963045968</v>
      </c>
      <c r="L298" s="3">
        <f>pwm!$I$6*A298</f>
        <v>6.1041666666666675E-3</v>
      </c>
      <c r="M298" s="3">
        <f>pwm!$D$2*J298</f>
        <v>1.531245372098731E-5</v>
      </c>
      <c r="N298" s="3">
        <f>pwm!$I$6-M298</f>
        <v>5.5208796123460258E-6</v>
      </c>
      <c r="O298" s="3">
        <f t="shared" si="131"/>
        <v>3.1486022964726762E-7</v>
      </c>
    </row>
    <row r="299" spans="1:15" x14ac:dyDescent="0.2">
      <c r="A299" s="1">
        <f t="shared" ref="A299:A362" si="132">A298+1</f>
        <v>294</v>
      </c>
      <c r="B299" s="1">
        <f t="shared" si="128"/>
        <v>107</v>
      </c>
      <c r="C299" s="2">
        <f>SIN(RADIANS(pwm!$L$16*B299))</f>
        <v>0.74489405659162211</v>
      </c>
      <c r="D299" s="3">
        <f>pwm!$L$7*A299</f>
        <v>6.1250000000000011E-3</v>
      </c>
      <c r="E299" s="4">
        <f>pwm!$L$7*C299</f>
        <v>1.5518626178992128E-5</v>
      </c>
      <c r="F299" s="4">
        <f>pwm!$L$7-E299</f>
        <v>5.3147071543412082E-6</v>
      </c>
      <c r="G299" s="5">
        <f t="shared" si="129"/>
        <v>0.744894056591622</v>
      </c>
      <c r="H299" s="4">
        <f t="shared" si="130"/>
        <v>2.0833333333333336E-5</v>
      </c>
      <c r="J299" s="6">
        <f>ROUND(E299/pwm!$D$2,0)+K299</f>
        <v>364.55105943408375</v>
      </c>
      <c r="K299" s="83">
        <f t="shared" si="127"/>
        <v>-7.4489405659162209</v>
      </c>
      <c r="L299" s="3">
        <f>pwm!$I$6*A299</f>
        <v>6.1250000000000011E-3</v>
      </c>
      <c r="M299" s="3">
        <f>pwm!$D$2*J299</f>
        <v>1.5189627476420158E-5</v>
      </c>
      <c r="N299" s="3">
        <f>pwm!$I$6-M299</f>
        <v>5.6437058569131785E-6</v>
      </c>
      <c r="O299" s="3">
        <f t="shared" si="131"/>
        <v>3.2899870257197032E-7</v>
      </c>
    </row>
    <row r="300" spans="1:15" x14ac:dyDescent="0.2">
      <c r="A300" s="1">
        <f t="shared" si="132"/>
        <v>295</v>
      </c>
      <c r="B300" s="1">
        <f t="shared" si="128"/>
        <v>106</v>
      </c>
      <c r="C300" s="2">
        <f>SIN(RADIANS(pwm!$L$16*B300))</f>
        <v>0.73963109497860979</v>
      </c>
      <c r="D300" s="3">
        <f>pwm!$L$7*A300</f>
        <v>6.1458333333333339E-3</v>
      </c>
      <c r="E300" s="4">
        <f>pwm!$L$7*C300</f>
        <v>1.5408981145387705E-5</v>
      </c>
      <c r="F300" s="4">
        <f>pwm!$L$7-E300</f>
        <v>5.4243521879456305E-6</v>
      </c>
      <c r="G300" s="5">
        <f t="shared" si="129"/>
        <v>0.73963109497860979</v>
      </c>
      <c r="H300" s="4">
        <f t="shared" si="130"/>
        <v>2.0833333333333336E-5</v>
      </c>
      <c r="J300" s="6">
        <f>ROUND(E300/pwm!$D$2,0)+K300</f>
        <v>362.60368905021392</v>
      </c>
      <c r="K300" s="83">
        <f t="shared" si="127"/>
        <v>-7.3963109497860984</v>
      </c>
      <c r="L300" s="3">
        <f>pwm!$I$6*A300</f>
        <v>6.1458333333333339E-3</v>
      </c>
      <c r="M300" s="3">
        <f>pwm!$D$2*J300</f>
        <v>1.5108487043758914E-5</v>
      </c>
      <c r="N300" s="3">
        <f>pwm!$I$6-M300</f>
        <v>5.7248462895744225E-6</v>
      </c>
      <c r="O300" s="3">
        <f t="shared" si="131"/>
        <v>3.0049410162879196E-7</v>
      </c>
    </row>
    <row r="301" spans="1:15" x14ac:dyDescent="0.2">
      <c r="A301" s="1">
        <f t="shared" si="132"/>
        <v>296</v>
      </c>
      <c r="B301" s="1">
        <f t="shared" si="128"/>
        <v>105</v>
      </c>
      <c r="C301" s="2">
        <f>SIN(RADIANS(pwm!$L$16*B301))</f>
        <v>0.73432250943568556</v>
      </c>
      <c r="D301" s="3">
        <f>pwm!$L$7*A301</f>
        <v>6.1666666666666675E-3</v>
      </c>
      <c r="E301" s="4">
        <f>pwm!$L$7*C301</f>
        <v>1.5298385613243453E-5</v>
      </c>
      <c r="F301" s="4">
        <f>pwm!$L$7-E301</f>
        <v>5.5349477200898834E-6</v>
      </c>
      <c r="G301" s="5">
        <f t="shared" si="129"/>
        <v>0.73432250943568567</v>
      </c>
      <c r="H301" s="4">
        <f t="shared" si="130"/>
        <v>2.0833333333333336E-5</v>
      </c>
      <c r="J301" s="6">
        <f>ROUND(E301/pwm!$D$2,0)+K301</f>
        <v>359.65677490564315</v>
      </c>
      <c r="K301" s="83">
        <f t="shared" si="127"/>
        <v>-7.3432250943568551</v>
      </c>
      <c r="L301" s="3">
        <f>pwm!$I$6*A301</f>
        <v>6.1666666666666675E-3</v>
      </c>
      <c r="M301" s="3">
        <f>pwm!$D$2*J301</f>
        <v>1.4985698954401799E-5</v>
      </c>
      <c r="N301" s="3">
        <f>pwm!$I$6-M301</f>
        <v>5.8476343789315369E-6</v>
      </c>
      <c r="O301" s="3">
        <f t="shared" si="131"/>
        <v>3.1268665884165352E-7</v>
      </c>
    </row>
    <row r="302" spans="1:15" x14ac:dyDescent="0.2">
      <c r="A302" s="1">
        <f t="shared" si="132"/>
        <v>297</v>
      </c>
      <c r="B302" s="1">
        <f t="shared" si="128"/>
        <v>104</v>
      </c>
      <c r="C302" s="2">
        <f>SIN(RADIANS(pwm!$L$16*B302))</f>
        <v>0.72896862742141155</v>
      </c>
      <c r="D302" s="3">
        <f>pwm!$L$7*A302</f>
        <v>6.1875000000000012E-3</v>
      </c>
      <c r="E302" s="4">
        <f>pwm!$L$7*C302</f>
        <v>1.5186846404612742E-5</v>
      </c>
      <c r="F302" s="4">
        <f>pwm!$L$7-E302</f>
        <v>5.6464869287205939E-6</v>
      </c>
      <c r="G302" s="5">
        <f t="shared" si="129"/>
        <v>0.72896862742141155</v>
      </c>
      <c r="H302" s="4">
        <f t="shared" si="130"/>
        <v>2.0833333333333336E-5</v>
      </c>
      <c r="J302" s="6">
        <f>ROUND(E302/pwm!$D$2,0)+K302</f>
        <v>356.71031372578591</v>
      </c>
      <c r="K302" s="83">
        <f t="shared" si="127"/>
        <v>-7.289686274214116</v>
      </c>
      <c r="L302" s="3">
        <f>pwm!$I$6*A302</f>
        <v>6.1875000000000012E-3</v>
      </c>
      <c r="M302" s="3">
        <f>pwm!$D$2*J302</f>
        <v>1.4862929738574414E-5</v>
      </c>
      <c r="N302" s="3">
        <f>pwm!$I$6-M302</f>
        <v>5.9704035947589218E-6</v>
      </c>
      <c r="O302" s="3">
        <f t="shared" si="131"/>
        <v>3.239166660383279E-7</v>
      </c>
    </row>
    <row r="303" spans="1:15" x14ac:dyDescent="0.2">
      <c r="A303" s="1">
        <f t="shared" si="132"/>
        <v>298</v>
      </c>
      <c r="B303" s="1">
        <f t="shared" si="128"/>
        <v>103</v>
      </c>
      <c r="C303" s="2">
        <f>SIN(RADIANS(pwm!$L$16*B303))</f>
        <v>0.72356977918844945</v>
      </c>
      <c r="D303" s="3">
        <f>pwm!$L$7*A303</f>
        <v>6.2083333333333339E-3</v>
      </c>
      <c r="E303" s="4">
        <f>pwm!$L$7*C303</f>
        <v>1.5074370399759365E-5</v>
      </c>
      <c r="F303" s="4">
        <f>pwm!$L$7-E303</f>
        <v>5.7589629335739711E-6</v>
      </c>
      <c r="G303" s="5">
        <f t="shared" si="129"/>
        <v>0.72356977918844945</v>
      </c>
      <c r="H303" s="4">
        <f t="shared" si="130"/>
        <v>2.0833333333333336E-5</v>
      </c>
      <c r="J303" s="6">
        <f>ROUND(E303/pwm!$D$2,0)+K303</f>
        <v>354.76430220811551</v>
      </c>
      <c r="K303" s="83">
        <f t="shared" si="127"/>
        <v>-7.235697791884494</v>
      </c>
      <c r="L303" s="3">
        <f>pwm!$I$6*A303</f>
        <v>6.2083333333333339E-3</v>
      </c>
      <c r="M303" s="3">
        <f>pwm!$D$2*J303</f>
        <v>1.4781845925338148E-5</v>
      </c>
      <c r="N303" s="3">
        <f>pwm!$I$6-M303</f>
        <v>6.0514874079951885E-6</v>
      </c>
      <c r="O303" s="3">
        <f t="shared" si="131"/>
        <v>2.9252447442121742E-7</v>
      </c>
    </row>
    <row r="304" spans="1:15" x14ac:dyDescent="0.2">
      <c r="A304" s="1">
        <f t="shared" si="132"/>
        <v>299</v>
      </c>
      <c r="B304" s="1">
        <f t="shared" si="128"/>
        <v>102</v>
      </c>
      <c r="C304" s="2">
        <f>SIN(RADIANS(pwm!$L$16*B304))</f>
        <v>0.71812629776318893</v>
      </c>
      <c r="D304" s="3">
        <f>pwm!$L$7*A304</f>
        <v>6.2291666666666676E-3</v>
      </c>
      <c r="E304" s="4">
        <f>pwm!$L$7*C304</f>
        <v>1.4960964536733104E-5</v>
      </c>
      <c r="F304" s="4">
        <f>pwm!$L$7-E304</f>
        <v>5.8723687966002319E-6</v>
      </c>
      <c r="G304" s="5">
        <f t="shared" si="129"/>
        <v>0.71812629776318893</v>
      </c>
      <c r="H304" s="4">
        <f t="shared" si="130"/>
        <v>2.0833333333333336E-5</v>
      </c>
      <c r="J304" s="6">
        <f>ROUND(E304/pwm!$D$2,0)+K304</f>
        <v>351.81873702236811</v>
      </c>
      <c r="K304" s="83">
        <f t="shared" si="127"/>
        <v>-7.1812629776318895</v>
      </c>
      <c r="L304" s="3">
        <f>pwm!$I$6*A304</f>
        <v>6.2291666666666676E-3</v>
      </c>
      <c r="M304" s="3">
        <f>pwm!$D$2*J304</f>
        <v>1.4659114042598673E-5</v>
      </c>
      <c r="N304" s="3">
        <f>pwm!$I$6-M304</f>
        <v>6.1742192907346634E-6</v>
      </c>
      <c r="O304" s="3">
        <f t="shared" si="131"/>
        <v>3.0185049413443155E-7</v>
      </c>
    </row>
    <row r="305" spans="1:15" x14ac:dyDescent="0.2">
      <c r="A305" s="1">
        <f t="shared" si="132"/>
        <v>300</v>
      </c>
      <c r="B305" s="1">
        <f t="shared" si="128"/>
        <v>101</v>
      </c>
      <c r="C305" s="2">
        <f>SIN(RADIANS(pwm!$L$16*B305))</f>
        <v>0.71263851892520547</v>
      </c>
      <c r="D305" s="3">
        <f>pwm!$L$7*A305</f>
        <v>6.2500000000000012E-3</v>
      </c>
      <c r="E305" s="4">
        <f>pwm!$L$7*C305</f>
        <v>1.4846635810941783E-5</v>
      </c>
      <c r="F305" s="4">
        <f>pwm!$L$7-E305</f>
        <v>5.9866975223915527E-6</v>
      </c>
      <c r="G305" s="5">
        <f t="shared" si="129"/>
        <v>0.71263851892520547</v>
      </c>
      <c r="H305" s="4">
        <f t="shared" si="130"/>
        <v>2.0833333333333336E-5</v>
      </c>
      <c r="J305" s="6">
        <f>ROUND(E305/pwm!$D$2,0)+K305</f>
        <v>348.87361481074794</v>
      </c>
      <c r="K305" s="83">
        <f t="shared" si="127"/>
        <v>-7.1263851892520549</v>
      </c>
      <c r="L305" s="3">
        <f>pwm!$I$6*A305</f>
        <v>6.2500000000000012E-3</v>
      </c>
      <c r="M305" s="3">
        <f>pwm!$D$2*J305</f>
        <v>1.4536400617114499E-5</v>
      </c>
      <c r="N305" s="3">
        <f>pwm!$I$6-M305</f>
        <v>6.2969327162188372E-6</v>
      </c>
      <c r="O305" s="3">
        <f t="shared" si="131"/>
        <v>3.1023519382728446E-7</v>
      </c>
    </row>
    <row r="306" spans="1:15" x14ac:dyDescent="0.2">
      <c r="A306" s="1">
        <f t="shared" si="132"/>
        <v>301</v>
      </c>
      <c r="B306" s="1">
        <f t="shared" si="128"/>
        <v>100</v>
      </c>
      <c r="C306" s="2">
        <f>SIN(RADIANS(pwm!$L$16*B306))</f>
        <v>0.70710678118654757</v>
      </c>
      <c r="D306" s="3">
        <f>pwm!$L$7*A306</f>
        <v>6.270833333333334E-3</v>
      </c>
      <c r="E306" s="4">
        <f>pwm!$L$7*C306</f>
        <v>1.4731391274719744E-5</v>
      </c>
      <c r="F306" s="4">
        <f>pwm!$L$7-E306</f>
        <v>6.1019420586135922E-6</v>
      </c>
      <c r="G306" s="5">
        <f t="shared" si="129"/>
        <v>0.70710678118654757</v>
      </c>
      <c r="H306" s="4">
        <f t="shared" si="130"/>
        <v>2.0833333333333336E-5</v>
      </c>
      <c r="J306" s="6">
        <f>ROUND(E306/pwm!$D$2,0)+K306</f>
        <v>346.92893218813452</v>
      </c>
      <c r="K306" s="83">
        <f t="shared" si="127"/>
        <v>-7.0710678118654755</v>
      </c>
      <c r="L306" s="3">
        <f>pwm!$I$6*A306</f>
        <v>6.270833333333334E-3</v>
      </c>
      <c r="M306" s="3">
        <f>pwm!$D$2*J306</f>
        <v>1.4455372174505606E-5</v>
      </c>
      <c r="N306" s="3">
        <f>pwm!$I$6-M306</f>
        <v>6.3779611588277296E-6</v>
      </c>
      <c r="O306" s="3">
        <f t="shared" si="131"/>
        <v>2.7601910021413736E-7</v>
      </c>
    </row>
    <row r="307" spans="1:15" x14ac:dyDescent="0.2">
      <c r="A307" s="1">
        <f t="shared" si="132"/>
        <v>302</v>
      </c>
      <c r="B307" s="1">
        <f t="shared" si="128"/>
        <v>99</v>
      </c>
      <c r="C307" s="2">
        <f>SIN(RADIANS(pwm!$L$16*B307))</f>
        <v>0.7015314257708557</v>
      </c>
      <c r="D307" s="3">
        <f>pwm!$L$7*A307</f>
        <v>6.2916666666666676E-3</v>
      </c>
      <c r="E307" s="4">
        <f>pwm!$L$7*C307</f>
        <v>1.4615238036892829E-5</v>
      </c>
      <c r="F307" s="4">
        <f>pwm!$L$7-E307</f>
        <v>6.2180952964405068E-6</v>
      </c>
      <c r="G307" s="5">
        <f t="shared" ref="G307:G370" si="133">E307/H307</f>
        <v>0.7015314257708557</v>
      </c>
      <c r="H307" s="4">
        <f t="shared" ref="H307:H370" si="134">E307+F307</f>
        <v>2.0833333333333336E-5</v>
      </c>
      <c r="J307" s="6">
        <f>ROUND(E307/pwm!$D$2,0)+K307</f>
        <v>343.98468574229145</v>
      </c>
      <c r="K307" s="83">
        <f t="shared" si="127"/>
        <v>-7.0153142577085568</v>
      </c>
      <c r="L307" s="3">
        <f>pwm!$I$6*A307</f>
        <v>6.2916666666666676E-3</v>
      </c>
      <c r="M307" s="3">
        <f>pwm!$D$2*J307</f>
        <v>1.4332695239262144E-5</v>
      </c>
      <c r="N307" s="3">
        <f>pwm!$I$6-M307</f>
        <v>6.5006380940711918E-6</v>
      </c>
      <c r="O307" s="3">
        <f t="shared" ref="O307:O370" si="135">E307-M307</f>
        <v>2.8254279763068503E-7</v>
      </c>
    </row>
    <row r="308" spans="1:15" x14ac:dyDescent="0.2">
      <c r="A308" s="1">
        <f t="shared" si="132"/>
        <v>303</v>
      </c>
      <c r="B308" s="1">
        <f t="shared" si="128"/>
        <v>98</v>
      </c>
      <c r="C308" s="2">
        <f>SIN(RADIANS(pwm!$L$16*B308))</f>
        <v>0.69591279659231442</v>
      </c>
      <c r="D308" s="3">
        <f>pwm!$L$7*A308</f>
        <v>6.3125000000000004E-3</v>
      </c>
      <c r="E308" s="4">
        <f>pwm!$L$7*C308</f>
        <v>1.4498183262339886E-5</v>
      </c>
      <c r="F308" s="4">
        <f>pwm!$L$7-E308</f>
        <v>6.3351500709934496E-6</v>
      </c>
      <c r="G308" s="5">
        <f t="shared" si="133"/>
        <v>0.69591279659231442</v>
      </c>
      <c r="H308" s="4">
        <f t="shared" si="134"/>
        <v>2.0833333333333336E-5</v>
      </c>
      <c r="J308" s="6">
        <f>ROUND(E308/pwm!$D$2,0)+K308</f>
        <v>341.04087203407687</v>
      </c>
      <c r="K308" s="83">
        <f t="shared" si="127"/>
        <v>-6.9591279659231446</v>
      </c>
      <c r="L308" s="3">
        <f>pwm!$I$6*A308</f>
        <v>6.3125000000000004E-3</v>
      </c>
      <c r="M308" s="3">
        <f>pwm!$D$2*J308</f>
        <v>1.4210036334753204E-5</v>
      </c>
      <c r="N308" s="3">
        <f>pwm!$I$6-M308</f>
        <v>6.6232969985801321E-6</v>
      </c>
      <c r="O308" s="3">
        <f t="shared" si="135"/>
        <v>2.8814692758668246E-7</v>
      </c>
    </row>
    <row r="309" spans="1:15" x14ac:dyDescent="0.2">
      <c r="A309" s="1">
        <f t="shared" si="132"/>
        <v>304</v>
      </c>
      <c r="B309" s="1">
        <f t="shared" si="128"/>
        <v>97</v>
      </c>
      <c r="C309" s="2">
        <f>SIN(RADIANS(pwm!$L$16*B309))</f>
        <v>0.69025124023443718</v>
      </c>
      <c r="D309" s="3">
        <f>pwm!$L$7*A309</f>
        <v>6.333333333333334E-3</v>
      </c>
      <c r="E309" s="4">
        <f>pwm!$L$7*C309</f>
        <v>1.4380234171550777E-5</v>
      </c>
      <c r="F309" s="4">
        <f>pwm!$L$7-E309</f>
        <v>6.4530991617825593E-6</v>
      </c>
      <c r="G309" s="5">
        <f t="shared" si="133"/>
        <v>0.69025124023443718</v>
      </c>
      <c r="H309" s="4">
        <f t="shared" si="134"/>
        <v>2.0833333333333336E-5</v>
      </c>
      <c r="J309" s="6">
        <f>ROUND(E309/pwm!$D$2,0)+K309</f>
        <v>338.09748759765563</v>
      </c>
      <c r="K309" s="83">
        <f t="shared" si="127"/>
        <v>-6.9025124023443718</v>
      </c>
      <c r="L309" s="3">
        <f>pwm!$I$6*A309</f>
        <v>6.333333333333334E-3</v>
      </c>
      <c r="M309" s="3">
        <f>pwm!$D$2*J309</f>
        <v>1.4087395316568985E-5</v>
      </c>
      <c r="N309" s="3">
        <f>pwm!$I$6-M309</f>
        <v>6.7459380167643506E-6</v>
      </c>
      <c r="O309" s="3">
        <f t="shared" si="135"/>
        <v>2.9283885498179133E-7</v>
      </c>
    </row>
    <row r="310" spans="1:15" x14ac:dyDescent="0.2">
      <c r="A310" s="1">
        <f t="shared" si="132"/>
        <v>305</v>
      </c>
      <c r="B310" s="1">
        <f t="shared" si="128"/>
        <v>96</v>
      </c>
      <c r="C310" s="2">
        <f>SIN(RADIANS(pwm!$L$16*B310))</f>
        <v>0.68454710592868873</v>
      </c>
      <c r="D310" s="3">
        <f>pwm!$L$7*A310</f>
        <v>6.3541666666666677E-3</v>
      </c>
      <c r="E310" s="4">
        <f>pwm!$L$7*C310</f>
        <v>1.4261398040181017E-5</v>
      </c>
      <c r="F310" s="4">
        <f>pwm!$L$7-E310</f>
        <v>6.5719352931523191E-6</v>
      </c>
      <c r="G310" s="5">
        <f t="shared" si="133"/>
        <v>0.68454710592868873</v>
      </c>
      <c r="H310" s="4">
        <f t="shared" si="134"/>
        <v>2.0833333333333336E-5</v>
      </c>
      <c r="J310" s="6">
        <f>ROUND(E310/pwm!$D$2,0)+K310</f>
        <v>335.15452894071313</v>
      </c>
      <c r="K310" s="83">
        <f t="shared" si="127"/>
        <v>-6.8454710592868873</v>
      </c>
      <c r="L310" s="3">
        <f>pwm!$I$6*A310</f>
        <v>6.3541666666666677E-3</v>
      </c>
      <c r="M310" s="3">
        <f>pwm!$D$2*J310</f>
        <v>1.3964772039196381E-5</v>
      </c>
      <c r="N310" s="3">
        <f>pwm!$I$6-M310</f>
        <v>6.8685612941369552E-6</v>
      </c>
      <c r="O310" s="3">
        <f t="shared" si="135"/>
        <v>2.9662600098463612E-7</v>
      </c>
    </row>
    <row r="311" spans="1:15" x14ac:dyDescent="0.2">
      <c r="A311" s="1">
        <f t="shared" si="132"/>
        <v>306</v>
      </c>
      <c r="B311" s="1">
        <f t="shared" si="128"/>
        <v>95</v>
      </c>
      <c r="C311" s="2">
        <f>SIN(RADIANS(pwm!$L$16*B311))</f>
        <v>0.67880074553294178</v>
      </c>
      <c r="D311" s="3">
        <f>pwm!$L$7*A311</f>
        <v>6.3750000000000005E-3</v>
      </c>
      <c r="E311" s="4">
        <f>pwm!$L$7*C311</f>
        <v>1.4141682198602956E-5</v>
      </c>
      <c r="F311" s="4">
        <f>pwm!$L$7-E311</f>
        <v>6.6916511347303802E-6</v>
      </c>
      <c r="G311" s="5">
        <f t="shared" si="133"/>
        <v>0.67880074553294178</v>
      </c>
      <c r="H311" s="4">
        <f t="shared" si="134"/>
        <v>2.0833333333333336E-5</v>
      </c>
      <c r="J311" s="6">
        <f>ROUND(E311/pwm!$D$2,0)+K311</f>
        <v>332.21199254467058</v>
      </c>
      <c r="K311" s="83">
        <f t="shared" si="127"/>
        <v>-6.7880074553294181</v>
      </c>
      <c r="L311" s="3">
        <f>pwm!$I$6*A311</f>
        <v>6.3750000000000005E-3</v>
      </c>
      <c r="M311" s="3">
        <f>pwm!$D$2*J311</f>
        <v>1.3842166356027941E-5</v>
      </c>
      <c r="N311" s="3">
        <f>pwm!$I$6-M311</f>
        <v>6.9911669773053952E-6</v>
      </c>
      <c r="O311" s="3">
        <f t="shared" si="135"/>
        <v>2.9951584257501502E-7</v>
      </c>
    </row>
    <row r="312" spans="1:15" x14ac:dyDescent="0.2">
      <c r="A312" s="1">
        <f t="shared" si="132"/>
        <v>307</v>
      </c>
      <c r="B312" s="1">
        <f t="shared" si="128"/>
        <v>94</v>
      </c>
      <c r="C312" s="2">
        <f>SIN(RADIANS(pwm!$L$16*B312))</f>
        <v>0.67301251350977331</v>
      </c>
      <c r="D312" s="3">
        <f>pwm!$L$7*A312</f>
        <v>6.3958333333333341E-3</v>
      </c>
      <c r="E312" s="4">
        <f>pwm!$L$7*C312</f>
        <v>1.4021094031453612E-5</v>
      </c>
      <c r="F312" s="4">
        <f>pwm!$L$7-E312</f>
        <v>6.8122393018797241E-6</v>
      </c>
      <c r="G312" s="5">
        <f t="shared" si="133"/>
        <v>0.67301251350977331</v>
      </c>
      <c r="H312" s="4">
        <f t="shared" si="134"/>
        <v>2.0833333333333336E-5</v>
      </c>
      <c r="J312" s="6">
        <f>ROUND(E312/pwm!$D$2,0)+K312</f>
        <v>330.26987486490225</v>
      </c>
      <c r="K312" s="83">
        <f t="shared" si="127"/>
        <v>-6.7301251350977331</v>
      </c>
      <c r="L312" s="3">
        <f>pwm!$I$6*A312</f>
        <v>6.3958333333333341E-3</v>
      </c>
      <c r="M312" s="3">
        <f>pwm!$D$2*J312</f>
        <v>1.3761244786037595E-5</v>
      </c>
      <c r="N312" s="3">
        <f>pwm!$I$6-M312</f>
        <v>7.0720885472957412E-6</v>
      </c>
      <c r="O312" s="3">
        <f t="shared" si="135"/>
        <v>2.5984924541601711E-7</v>
      </c>
    </row>
    <row r="313" spans="1:15" x14ac:dyDescent="0.2">
      <c r="A313" s="1">
        <f t="shared" si="132"/>
        <v>308</v>
      </c>
      <c r="B313" s="1">
        <f t="shared" si="128"/>
        <v>93</v>
      </c>
      <c r="C313" s="2">
        <f>SIN(RADIANS(pwm!$L$16*B313))</f>
        <v>0.66718276690459977</v>
      </c>
      <c r="D313" s="3">
        <f>pwm!$L$7*A313</f>
        <v>6.4166666666666677E-3</v>
      </c>
      <c r="E313" s="4">
        <f>pwm!$L$7*C313</f>
        <v>1.3899640977179164E-5</v>
      </c>
      <c r="F313" s="4">
        <f>pwm!$L$7-E313</f>
        <v>6.9336923561541719E-6</v>
      </c>
      <c r="G313" s="5">
        <f t="shared" si="133"/>
        <v>0.66718276690459977</v>
      </c>
      <c r="H313" s="4">
        <f t="shared" si="134"/>
        <v>2.0833333333333336E-5</v>
      </c>
      <c r="J313" s="6">
        <f>ROUND(E313/pwm!$D$2,0)+K313</f>
        <v>327.32817233095398</v>
      </c>
      <c r="K313" s="83">
        <f t="shared" si="127"/>
        <v>-6.6718276690459977</v>
      </c>
      <c r="L313" s="3">
        <f>pwm!$I$6*A313</f>
        <v>6.4166666666666677E-3</v>
      </c>
      <c r="M313" s="3">
        <f>pwm!$D$2*J313</f>
        <v>1.3638673847123083E-5</v>
      </c>
      <c r="N313" s="3">
        <f>pwm!$I$6-M313</f>
        <v>7.1946594862102528E-6</v>
      </c>
      <c r="O313" s="3">
        <f t="shared" si="135"/>
        <v>2.6096713005608089E-7</v>
      </c>
    </row>
    <row r="314" spans="1:15" x14ac:dyDescent="0.2">
      <c r="A314" s="1">
        <f t="shared" si="132"/>
        <v>309</v>
      </c>
      <c r="B314" s="1">
        <f t="shared" si="128"/>
        <v>92</v>
      </c>
      <c r="C314" s="2">
        <f>SIN(RADIANS(pwm!$L$16*B314))</f>
        <v>0.66131186532365194</v>
      </c>
      <c r="D314" s="3">
        <f>pwm!$L$7*A314</f>
        <v>6.4375000000000005E-3</v>
      </c>
      <c r="E314" s="4">
        <f>pwm!$L$7*C314</f>
        <v>1.3777330527576084E-5</v>
      </c>
      <c r="F314" s="4">
        <f>pwm!$L$7-E314</f>
        <v>7.0560028057572523E-6</v>
      </c>
      <c r="G314" s="5">
        <f t="shared" si="133"/>
        <v>0.66131186532365194</v>
      </c>
      <c r="H314" s="4">
        <f t="shared" si="134"/>
        <v>2.0833333333333336E-5</v>
      </c>
      <c r="J314" s="6">
        <f>ROUND(E314/pwm!$D$2,0)+K314</f>
        <v>324.38688134676346</v>
      </c>
      <c r="K314" s="83">
        <f t="shared" si="127"/>
        <v>-6.6131186532365192</v>
      </c>
      <c r="L314" s="3">
        <f>pwm!$I$6*A314</f>
        <v>6.4375000000000005E-3</v>
      </c>
      <c r="M314" s="3">
        <f>pwm!$D$2*J314</f>
        <v>1.3516120056115146E-5</v>
      </c>
      <c r="N314" s="3">
        <f>pwm!$I$6-M314</f>
        <v>7.3172132772181904E-6</v>
      </c>
      <c r="O314" s="3">
        <f t="shared" si="135"/>
        <v>2.6121047146093808E-7</v>
      </c>
    </row>
    <row r="315" spans="1:15" x14ac:dyDescent="0.2">
      <c r="A315" s="1">
        <f t="shared" si="132"/>
        <v>310</v>
      </c>
      <c r="B315" s="1">
        <f t="shared" si="128"/>
        <v>91</v>
      </c>
      <c r="C315" s="2">
        <f>SIN(RADIANS(pwm!$L$16*B315))</f>
        <v>0.65540017091179392</v>
      </c>
      <c r="D315" s="3">
        <f>pwm!$L$7*A315</f>
        <v>6.4583333333333342E-3</v>
      </c>
      <c r="E315" s="4">
        <f>pwm!$L$7*C315</f>
        <v>1.3654170227329042E-5</v>
      </c>
      <c r="F315" s="4">
        <f>pwm!$L$7-E315</f>
        <v>7.179163106004294E-6</v>
      </c>
      <c r="G315" s="5">
        <f t="shared" si="133"/>
        <v>0.65540017091179392</v>
      </c>
      <c r="H315" s="4">
        <f t="shared" si="134"/>
        <v>2.0833333333333336E-5</v>
      </c>
      <c r="J315" s="6">
        <f>ROUND(E315/pwm!$D$2,0)+K315</f>
        <v>321.44599829088207</v>
      </c>
      <c r="K315" s="83">
        <f t="shared" si="127"/>
        <v>-6.554001709117939</v>
      </c>
      <c r="L315" s="3">
        <f>pwm!$I$6*A315</f>
        <v>6.4583333333333342E-3</v>
      </c>
      <c r="M315" s="3">
        <f>pwm!$D$2*J315</f>
        <v>1.3393583262120087E-5</v>
      </c>
      <c r="N315" s="3">
        <f>pwm!$I$6-M315</f>
        <v>7.4397500712132492E-6</v>
      </c>
      <c r="O315" s="3">
        <f t="shared" si="135"/>
        <v>2.6058696520895512E-7</v>
      </c>
    </row>
    <row r="316" spans="1:15" x14ac:dyDescent="0.2">
      <c r="A316" s="1">
        <f t="shared" si="132"/>
        <v>311</v>
      </c>
      <c r="B316" s="1">
        <f t="shared" si="128"/>
        <v>90</v>
      </c>
      <c r="C316" s="2">
        <f>SIN(RADIANS(pwm!$L$16*B316))</f>
        <v>0.64944804833018377</v>
      </c>
      <c r="D316" s="3">
        <f>pwm!$L$7*A316</f>
        <v>6.4791666666666678E-3</v>
      </c>
      <c r="E316" s="4">
        <f>pwm!$L$7*C316</f>
        <v>1.3530167673545496E-5</v>
      </c>
      <c r="F316" s="4">
        <f>pwm!$L$7-E316</f>
        <v>7.3031656597878396E-6</v>
      </c>
      <c r="G316" s="5">
        <f t="shared" si="133"/>
        <v>0.64944804833018377</v>
      </c>
      <c r="H316" s="4">
        <f t="shared" si="134"/>
        <v>2.0833333333333336E-5</v>
      </c>
      <c r="J316" s="6">
        <f>ROUND(E316/pwm!$D$2,0)+K316</f>
        <v>318.50551951669814</v>
      </c>
      <c r="K316" s="83">
        <f t="shared" si="127"/>
        <v>-6.4944804833018379</v>
      </c>
      <c r="L316" s="3">
        <f>pwm!$I$6*A316</f>
        <v>6.4791666666666678E-3</v>
      </c>
      <c r="M316" s="3">
        <f>pwm!$D$2*J316</f>
        <v>1.3271063313195756E-5</v>
      </c>
      <c r="N316" s="3">
        <f>pwm!$I$6-M316</f>
        <v>7.5622700201375798E-6</v>
      </c>
      <c r="O316" s="3">
        <f t="shared" si="135"/>
        <v>2.5910436034974025E-7</v>
      </c>
    </row>
    <row r="317" spans="1:15" x14ac:dyDescent="0.2">
      <c r="A317" s="1">
        <f t="shared" si="132"/>
        <v>312</v>
      </c>
      <c r="B317" s="1">
        <f t="shared" si="128"/>
        <v>89</v>
      </c>
      <c r="C317" s="2">
        <f>SIN(RADIANS(pwm!$L$16*B317))</f>
        <v>0.64345586473377892</v>
      </c>
      <c r="D317" s="3">
        <f>pwm!$L$7*A317</f>
        <v>6.5000000000000006E-3</v>
      </c>
      <c r="E317" s="4">
        <f>pwm!$L$7*C317</f>
        <v>1.3405330515287063E-5</v>
      </c>
      <c r="F317" s="4">
        <f>pwm!$L$7-E317</f>
        <v>7.4280028180462731E-6</v>
      </c>
      <c r="G317" s="5">
        <f t="shared" si="133"/>
        <v>0.64345586473377892</v>
      </c>
      <c r="H317" s="4">
        <f t="shared" si="134"/>
        <v>2.0833333333333336E-5</v>
      </c>
      <c r="J317" s="6">
        <f>ROUND(E317/pwm!$D$2,0)+K317</f>
        <v>315.56544135266222</v>
      </c>
      <c r="K317" s="83">
        <f t="shared" si="127"/>
        <v>-6.4345586473377896</v>
      </c>
      <c r="L317" s="3">
        <f>pwm!$I$6*A317</f>
        <v>6.5000000000000006E-3</v>
      </c>
      <c r="M317" s="3">
        <f>pwm!$D$2*J317</f>
        <v>1.3148560056360927E-5</v>
      </c>
      <c r="N317" s="3">
        <f>pwm!$I$6-M317</f>
        <v>7.6847732769724088E-6</v>
      </c>
      <c r="O317" s="3">
        <f t="shared" si="135"/>
        <v>2.5677045892613567E-7</v>
      </c>
    </row>
    <row r="318" spans="1:15" x14ac:dyDescent="0.2">
      <c r="A318" s="1">
        <f t="shared" si="132"/>
        <v>313</v>
      </c>
      <c r="B318" s="1">
        <f t="shared" si="128"/>
        <v>88</v>
      </c>
      <c r="C318" s="2">
        <f>SIN(RADIANS(pwm!$L$16*B318))</f>
        <v>0.63742398974868986</v>
      </c>
      <c r="D318" s="3">
        <f>pwm!$L$7*A318</f>
        <v>6.5208333333333342E-3</v>
      </c>
      <c r="E318" s="4">
        <f>pwm!$L$7*C318</f>
        <v>1.3279666453097706E-5</v>
      </c>
      <c r="F318" s="4">
        <f>pwm!$L$7-E318</f>
        <v>7.5536668802356297E-6</v>
      </c>
      <c r="G318" s="5">
        <f t="shared" si="133"/>
        <v>0.63742398974868986</v>
      </c>
      <c r="H318" s="4">
        <f t="shared" si="134"/>
        <v>2.0833333333333336E-5</v>
      </c>
      <c r="J318" s="6">
        <f>ROUND(E318/pwm!$D$2,0)+K318</f>
        <v>312.62576010251308</v>
      </c>
      <c r="K318" s="83">
        <f t="shared" si="127"/>
        <v>-6.3742398974868983</v>
      </c>
      <c r="L318" s="3">
        <f>pwm!$I$6*A318</f>
        <v>6.5208333333333342E-3</v>
      </c>
      <c r="M318" s="3">
        <f>pwm!$D$2*J318</f>
        <v>1.3026073337604712E-5</v>
      </c>
      <c r="N318" s="3">
        <f>pwm!$I$6-M318</f>
        <v>7.8072599957286241E-6</v>
      </c>
      <c r="O318" s="3">
        <f t="shared" si="135"/>
        <v>2.5359311549299446E-7</v>
      </c>
    </row>
    <row r="319" spans="1:15" x14ac:dyDescent="0.2">
      <c r="A319" s="1">
        <f t="shared" si="132"/>
        <v>314</v>
      </c>
      <c r="B319" s="1">
        <f t="shared" si="128"/>
        <v>87</v>
      </c>
      <c r="C319" s="2">
        <f>SIN(RADIANS(pwm!$L$16*B319))</f>
        <v>0.63135279544937783</v>
      </c>
      <c r="D319" s="3">
        <f>pwm!$L$7*A319</f>
        <v>6.5416666666666679E-3</v>
      </c>
      <c r="E319" s="4">
        <f>pwm!$L$7*C319</f>
        <v>1.3153183238528706E-5</v>
      </c>
      <c r="F319" s="4">
        <f>pwm!$L$7-E319</f>
        <v>7.6801500948046298E-6</v>
      </c>
      <c r="G319" s="5">
        <f t="shared" si="133"/>
        <v>0.63135279544937783</v>
      </c>
      <c r="H319" s="4">
        <f t="shared" si="134"/>
        <v>2.0833333333333336E-5</v>
      </c>
      <c r="J319" s="6">
        <f>ROUND(E319/pwm!$D$2,0)+K319</f>
        <v>309.68647204550621</v>
      </c>
      <c r="K319" s="83">
        <f t="shared" ref="K319:K382" si="136">$K$3*C319</f>
        <v>-6.3135279544937788</v>
      </c>
      <c r="L319" s="3">
        <f>pwm!$I$6*A319</f>
        <v>6.5416666666666679E-3</v>
      </c>
      <c r="M319" s="3">
        <f>pwm!$D$2*J319</f>
        <v>1.2903603001896093E-5</v>
      </c>
      <c r="N319" s="3">
        <f>pwm!$I$6-M319</f>
        <v>7.9297303314372432E-6</v>
      </c>
      <c r="O319" s="3">
        <f t="shared" si="135"/>
        <v>2.4958023663261333E-7</v>
      </c>
    </row>
    <row r="320" spans="1:15" x14ac:dyDescent="0.2">
      <c r="A320" s="1">
        <f t="shared" si="132"/>
        <v>315</v>
      </c>
      <c r="B320" s="1">
        <f t="shared" si="128"/>
        <v>86</v>
      </c>
      <c r="C320" s="2">
        <f>SIN(RADIANS(pwm!$L$16*B320))</f>
        <v>0.62524265633570519</v>
      </c>
      <c r="D320" s="3">
        <f>pwm!$L$7*A320</f>
        <v>6.5625000000000006E-3</v>
      </c>
      <c r="E320" s="4">
        <f>pwm!$L$7*C320</f>
        <v>1.3025888673660526E-5</v>
      </c>
      <c r="F320" s="4">
        <f>pwm!$L$7-E320</f>
        <v>7.8074446596728096E-6</v>
      </c>
      <c r="G320" s="5">
        <f t="shared" si="133"/>
        <v>0.62524265633570519</v>
      </c>
      <c r="H320" s="4">
        <f t="shared" si="134"/>
        <v>2.0833333333333336E-5</v>
      </c>
      <c r="J320" s="6">
        <f>ROUND(E320/pwm!$D$2,0)+K320</f>
        <v>306.74757343664294</v>
      </c>
      <c r="K320" s="83">
        <f t="shared" si="136"/>
        <v>-6.2524265633570515</v>
      </c>
      <c r="L320" s="3">
        <f>pwm!$I$6*A320</f>
        <v>6.5625000000000006E-3</v>
      </c>
      <c r="M320" s="3">
        <f>pwm!$D$2*J320</f>
        <v>1.2781148893193456E-5</v>
      </c>
      <c r="N320" s="3">
        <f>pwm!$I$6-M320</f>
        <v>8.0521844401398799E-6</v>
      </c>
      <c r="O320" s="3">
        <f t="shared" si="135"/>
        <v>2.4473978046707033E-7</v>
      </c>
    </row>
    <row r="321" spans="1:15" x14ac:dyDescent="0.2">
      <c r="A321" s="1">
        <f t="shared" si="132"/>
        <v>316</v>
      </c>
      <c r="B321" s="1">
        <f t="shared" si="128"/>
        <v>85</v>
      </c>
      <c r="C321" s="2">
        <f>SIN(RADIANS(pwm!$L$16*B321))</f>
        <v>0.61909394930983408</v>
      </c>
      <c r="D321" s="3">
        <f>pwm!$L$7*A321</f>
        <v>6.5833333333333343E-3</v>
      </c>
      <c r="E321" s="4">
        <f>pwm!$L$7*C321</f>
        <v>1.2897790610621545E-5</v>
      </c>
      <c r="F321" s="4">
        <f>pwm!$L$7-E321</f>
        <v>7.9355427227117908E-6</v>
      </c>
      <c r="G321" s="5">
        <f t="shared" si="133"/>
        <v>0.61909394930983408</v>
      </c>
      <c r="H321" s="4">
        <f t="shared" si="134"/>
        <v>2.0833333333333336E-5</v>
      </c>
      <c r="J321" s="6">
        <f>ROUND(E321/pwm!$D$2,0)+K321</f>
        <v>303.80906050690169</v>
      </c>
      <c r="K321" s="83">
        <f t="shared" si="136"/>
        <v>-6.190939493098341</v>
      </c>
      <c r="L321" s="3">
        <f>pwm!$I$6*A321</f>
        <v>6.5833333333333343E-3</v>
      </c>
      <c r="M321" s="3">
        <f>pwm!$D$2*J321</f>
        <v>1.2658710854454239E-5</v>
      </c>
      <c r="N321" s="3">
        <f>pwm!$I$6-M321</f>
        <v>8.1746224788790974E-6</v>
      </c>
      <c r="O321" s="3">
        <f t="shared" si="135"/>
        <v>2.3907975616730659E-7</v>
      </c>
    </row>
    <row r="322" spans="1:15" x14ac:dyDescent="0.2">
      <c r="A322" s="1">
        <f t="shared" si="132"/>
        <v>317</v>
      </c>
      <c r="B322" s="1">
        <f t="shared" si="128"/>
        <v>84</v>
      </c>
      <c r="C322" s="2">
        <f>SIN(RADIANS(pwm!$L$16*B322))</f>
        <v>0.61290705365297649</v>
      </c>
      <c r="D322" s="3">
        <f>pwm!$L$7*A322</f>
        <v>6.6041666666666679E-3</v>
      </c>
      <c r="E322" s="4">
        <f>pwm!$L$7*C322</f>
        <v>1.2768896951103679E-5</v>
      </c>
      <c r="F322" s="4">
        <f>pwm!$L$7-E322</f>
        <v>8.0644363822296572E-6</v>
      </c>
      <c r="G322" s="5">
        <f t="shared" si="133"/>
        <v>0.61290705365297649</v>
      </c>
      <c r="H322" s="4">
        <f t="shared" si="134"/>
        <v>2.0833333333333336E-5</v>
      </c>
      <c r="J322" s="6">
        <f>ROUND(E322/pwm!$D$2,0)+K322</f>
        <v>299.87092946347025</v>
      </c>
      <c r="K322" s="83">
        <f t="shared" si="136"/>
        <v>-6.1290705365297651</v>
      </c>
      <c r="L322" s="3">
        <f>pwm!$I$6*A322</f>
        <v>6.6041666666666679E-3</v>
      </c>
      <c r="M322" s="3">
        <f>pwm!$D$2*J322</f>
        <v>1.2494622060977928E-5</v>
      </c>
      <c r="N322" s="3">
        <f>pwm!$I$6-M322</f>
        <v>8.3387112723554079E-6</v>
      </c>
      <c r="O322" s="3">
        <f t="shared" si="135"/>
        <v>2.7427489012575076E-7</v>
      </c>
    </row>
    <row r="323" spans="1:15" x14ac:dyDescent="0.2">
      <c r="A323" s="1">
        <f t="shared" si="132"/>
        <v>318</v>
      </c>
      <c r="B323" s="1">
        <f t="shared" si="128"/>
        <v>83</v>
      </c>
      <c r="C323" s="2">
        <f>SIN(RADIANS(pwm!$L$16*B323))</f>
        <v>0.60668235100199985</v>
      </c>
      <c r="D323" s="3">
        <f>pwm!$L$7*A323</f>
        <v>6.6250000000000007E-3</v>
      </c>
      <c r="E323" s="4">
        <f>pwm!$L$7*C323</f>
        <v>1.2639215645874999E-5</v>
      </c>
      <c r="F323" s="4">
        <f>pwm!$L$7-E323</f>
        <v>8.1941176874583367E-6</v>
      </c>
      <c r="G323" s="5">
        <f t="shared" si="133"/>
        <v>0.60668235100199985</v>
      </c>
      <c r="H323" s="4">
        <f t="shared" si="134"/>
        <v>2.0833333333333336E-5</v>
      </c>
      <c r="J323" s="6">
        <f>ROUND(E323/pwm!$D$2,0)+K323</f>
        <v>296.93317648997999</v>
      </c>
      <c r="K323" s="83">
        <f t="shared" si="136"/>
        <v>-6.066823510019999</v>
      </c>
      <c r="L323" s="3">
        <f>pwm!$I$6*A323</f>
        <v>6.6250000000000007E-3</v>
      </c>
      <c r="M323" s="3">
        <f>pwm!$D$2*J323</f>
        <v>1.2372215687082501E-5</v>
      </c>
      <c r="N323" s="3">
        <f>pwm!$I$6-M323</f>
        <v>8.4611176462508353E-6</v>
      </c>
      <c r="O323" s="3">
        <f t="shared" si="135"/>
        <v>2.6699995879249864E-7</v>
      </c>
    </row>
    <row r="324" spans="1:15" x14ac:dyDescent="0.2">
      <c r="A324" s="1">
        <f t="shared" si="132"/>
        <v>319</v>
      </c>
      <c r="B324" s="1">
        <f t="shared" si="128"/>
        <v>82</v>
      </c>
      <c r="C324" s="2">
        <f>SIN(RADIANS(pwm!$L$16*B324))</f>
        <v>0.60042022532588413</v>
      </c>
      <c r="D324" s="3">
        <f>pwm!$L$7*A324</f>
        <v>6.6458333333333343E-3</v>
      </c>
      <c r="E324" s="4">
        <f>pwm!$L$7*C324</f>
        <v>1.2508754694289255E-5</v>
      </c>
      <c r="F324" s="4">
        <f>pwm!$L$7-E324</f>
        <v>8.3245786390440813E-6</v>
      </c>
      <c r="G324" s="5">
        <f t="shared" si="133"/>
        <v>0.60042022532588413</v>
      </c>
      <c r="H324" s="4">
        <f t="shared" si="134"/>
        <v>2.0833333333333336E-5</v>
      </c>
      <c r="J324" s="6">
        <f>ROUND(E324/pwm!$D$2,0)+K324</f>
        <v>293.99579774674118</v>
      </c>
      <c r="K324" s="83">
        <f t="shared" si="136"/>
        <v>-6.0042022532588408</v>
      </c>
      <c r="L324" s="3">
        <f>pwm!$I$6*A324</f>
        <v>6.6458333333333343E-3</v>
      </c>
      <c r="M324" s="3">
        <f>pwm!$D$2*J324</f>
        <v>1.2249824906114217E-5</v>
      </c>
      <c r="N324" s="3">
        <f>pwm!$I$6-M324</f>
        <v>8.5835084272191192E-6</v>
      </c>
      <c r="O324" s="3">
        <f t="shared" si="135"/>
        <v>2.589297881750379E-7</v>
      </c>
    </row>
    <row r="325" spans="1:15" x14ac:dyDescent="0.2">
      <c r="A325" s="1">
        <f t="shared" si="132"/>
        <v>320</v>
      </c>
      <c r="B325" s="1">
        <f t="shared" si="128"/>
        <v>81</v>
      </c>
      <c r="C325" s="2">
        <f>SIN(RADIANS(pwm!$L$16*B325))</f>
        <v>0.59412106290203859</v>
      </c>
      <c r="D325" s="3">
        <f>pwm!$L$7*A325</f>
        <v>6.666666666666668E-3</v>
      </c>
      <c r="E325" s="4">
        <f>pwm!$L$7*C325</f>
        <v>1.2377522143792472E-5</v>
      </c>
      <c r="F325" s="4">
        <f>pwm!$L$7-E325</f>
        <v>8.4558111895408638E-6</v>
      </c>
      <c r="G325" s="5">
        <f t="shared" si="133"/>
        <v>0.59412106290203859</v>
      </c>
      <c r="H325" s="4">
        <f t="shared" si="134"/>
        <v>2.0833333333333336E-5</v>
      </c>
      <c r="J325" s="6">
        <f>ROUND(E325/pwm!$D$2,0)+K325</f>
        <v>291.05878937097964</v>
      </c>
      <c r="K325" s="83">
        <f t="shared" si="136"/>
        <v>-5.9412106290203859</v>
      </c>
      <c r="L325" s="3">
        <f>pwm!$I$6*A325</f>
        <v>6.666666666666668E-3</v>
      </c>
      <c r="M325" s="3">
        <f>pwm!$D$2*J325</f>
        <v>1.2127449557124152E-5</v>
      </c>
      <c r="N325" s="3">
        <f>pwm!$I$6-M325</f>
        <v>8.7058837762091845E-6</v>
      </c>
      <c r="O325" s="3">
        <f t="shared" si="135"/>
        <v>2.5007258666832067E-7</v>
      </c>
    </row>
    <row r="326" spans="1:15" x14ac:dyDescent="0.2">
      <c r="A326" s="1">
        <f t="shared" si="132"/>
        <v>321</v>
      </c>
      <c r="B326" s="1">
        <f t="shared" si="128"/>
        <v>80</v>
      </c>
      <c r="C326" s="2">
        <f>SIN(RADIANS(pwm!$L$16*B326))</f>
        <v>0.58778525229247325</v>
      </c>
      <c r="D326" s="3">
        <f>pwm!$L$7*A326</f>
        <v>6.6875000000000007E-3</v>
      </c>
      <c r="E326" s="4">
        <f>pwm!$L$7*C326</f>
        <v>1.2245526089426528E-5</v>
      </c>
      <c r="F326" s="4">
        <f>pwm!$L$7-E326</f>
        <v>8.5878072439068084E-6</v>
      </c>
      <c r="G326" s="5">
        <f t="shared" si="133"/>
        <v>0.58778525229247325</v>
      </c>
      <c r="H326" s="4">
        <f t="shared" si="134"/>
        <v>2.0833333333333336E-5</v>
      </c>
      <c r="J326" s="6">
        <f>ROUND(E326/pwm!$D$2,0)+K326</f>
        <v>288.12214747707526</v>
      </c>
      <c r="K326" s="83">
        <f t="shared" si="136"/>
        <v>-5.8778525229247327</v>
      </c>
      <c r="L326" s="3">
        <f>pwm!$I$6*A326</f>
        <v>6.6875000000000007E-3</v>
      </c>
      <c r="M326" s="3">
        <f>pwm!$D$2*J326</f>
        <v>1.2005089478211469E-5</v>
      </c>
      <c r="N326" s="3">
        <f>pwm!$I$6-M326</f>
        <v>8.8282438551218668E-6</v>
      </c>
      <c r="O326" s="3">
        <f t="shared" si="135"/>
        <v>2.4043661121505848E-7</v>
      </c>
    </row>
    <row r="327" spans="1:15" x14ac:dyDescent="0.2">
      <c r="A327" s="1">
        <f t="shared" si="132"/>
        <v>322</v>
      </c>
      <c r="B327" s="1">
        <f t="shared" si="128"/>
        <v>79</v>
      </c>
      <c r="C327" s="2">
        <f>SIN(RADIANS(pwm!$L$16*B327))</f>
        <v>0.58141318431983058</v>
      </c>
      <c r="D327" s="3">
        <f>pwm!$L$7*A327</f>
        <v>6.7083333333333344E-3</v>
      </c>
      <c r="E327" s="4">
        <f>pwm!$L$7*C327</f>
        <v>1.2112774673329806E-5</v>
      </c>
      <c r="F327" s="4">
        <f>pwm!$L$7-E327</f>
        <v>8.72055866000353E-6</v>
      </c>
      <c r="G327" s="5">
        <f t="shared" si="133"/>
        <v>0.58141318431983058</v>
      </c>
      <c r="H327" s="4">
        <f t="shared" si="134"/>
        <v>2.0833333333333336E-5</v>
      </c>
      <c r="J327" s="6">
        <f>ROUND(E327/pwm!$D$2,0)+K327</f>
        <v>285.18586815680169</v>
      </c>
      <c r="K327" s="83">
        <f t="shared" si="136"/>
        <v>-5.8141318431983056</v>
      </c>
      <c r="L327" s="3">
        <f>pwm!$I$6*A327</f>
        <v>6.7083333333333344E-3</v>
      </c>
      <c r="M327" s="3">
        <f>pwm!$D$2*J327</f>
        <v>1.1882744506533405E-5</v>
      </c>
      <c r="N327" s="3">
        <f>pwm!$I$6-M327</f>
        <v>8.9505888267999314E-6</v>
      </c>
      <c r="O327" s="3">
        <f t="shared" si="135"/>
        <v>2.3003016679640142E-7</v>
      </c>
    </row>
    <row r="328" spans="1:15" x14ac:dyDescent="0.2">
      <c r="A328" s="1">
        <f t="shared" si="132"/>
        <v>323</v>
      </c>
      <c r="B328" s="1">
        <f t="shared" si="128"/>
        <v>78</v>
      </c>
      <c r="C328" s="2">
        <f>SIN(RADIANS(pwm!$L$16*B328))</f>
        <v>0.57500525204327868</v>
      </c>
      <c r="D328" s="3">
        <f>pwm!$L$7*A328</f>
        <v>6.7291666666666672E-3</v>
      </c>
      <c r="E328" s="4">
        <f>pwm!$L$7*C328</f>
        <v>1.1979276084234974E-5</v>
      </c>
      <c r="F328" s="4">
        <f>pwm!$L$7-E328</f>
        <v>8.8540572490983624E-6</v>
      </c>
      <c r="G328" s="5">
        <f t="shared" si="133"/>
        <v>0.57500525204327868</v>
      </c>
      <c r="H328" s="4">
        <f t="shared" si="134"/>
        <v>2.0833333333333336E-5</v>
      </c>
      <c r="J328" s="6">
        <f>ROUND(E328/pwm!$D$2,0)+K328</f>
        <v>282.2499474795672</v>
      </c>
      <c r="K328" s="83">
        <f t="shared" si="136"/>
        <v>-5.7500525204327868</v>
      </c>
      <c r="L328" s="3">
        <f>pwm!$I$6*A328</f>
        <v>6.7291666666666672E-3</v>
      </c>
      <c r="M328" s="3">
        <f>pwm!$D$2*J328</f>
        <v>1.1760414478315301E-5</v>
      </c>
      <c r="N328" s="3">
        <f>pwm!$I$6-M328</f>
        <v>9.0729188550180353E-6</v>
      </c>
      <c r="O328" s="3">
        <f t="shared" si="135"/>
        <v>2.1886160591967289E-7</v>
      </c>
    </row>
    <row r="329" spans="1:15" x14ac:dyDescent="0.2">
      <c r="A329" s="1">
        <f t="shared" si="132"/>
        <v>324</v>
      </c>
      <c r="B329" s="1">
        <f t="shared" si="128"/>
        <v>77</v>
      </c>
      <c r="C329" s="2">
        <f>SIN(RADIANS(pwm!$L$16*B329))</f>
        <v>0.56856185073426402</v>
      </c>
      <c r="D329" s="3">
        <f>pwm!$L$7*A329</f>
        <v>6.7500000000000008E-3</v>
      </c>
      <c r="E329" s="4">
        <f>pwm!$L$7*C329</f>
        <v>1.1845038556963836E-5</v>
      </c>
      <c r="F329" s="4">
        <f>pwm!$L$7-E329</f>
        <v>8.9882947763695E-6</v>
      </c>
      <c r="G329" s="5">
        <f t="shared" si="133"/>
        <v>0.56856185073426402</v>
      </c>
      <c r="H329" s="4">
        <f t="shared" si="134"/>
        <v>2.0833333333333336E-5</v>
      </c>
      <c r="J329" s="6">
        <f>ROUND(E329/pwm!$D$2,0)+K329</f>
        <v>278.31438149265733</v>
      </c>
      <c r="K329" s="83">
        <f t="shared" si="136"/>
        <v>-5.6856185073426406</v>
      </c>
      <c r="L329" s="3">
        <f>pwm!$I$6*A329</f>
        <v>6.7500000000000008E-3</v>
      </c>
      <c r="M329" s="3">
        <f>pwm!$D$2*J329</f>
        <v>1.1596432562194057E-5</v>
      </c>
      <c r="N329" s="3">
        <f>pwm!$I$6-M329</f>
        <v>9.2369007711392793E-6</v>
      </c>
      <c r="O329" s="3">
        <f t="shared" si="135"/>
        <v>2.4860599476977928E-7</v>
      </c>
    </row>
    <row r="330" spans="1:15" x14ac:dyDescent="0.2">
      <c r="A330" s="1">
        <f t="shared" si="132"/>
        <v>325</v>
      </c>
      <c r="B330" s="1">
        <f t="shared" ref="B330:B393" si="137">B329-1</f>
        <v>76</v>
      </c>
      <c r="C330" s="2">
        <f>SIN(RADIANS(pwm!$L$16*B330))</f>
        <v>0.56208337785213058</v>
      </c>
      <c r="D330" s="3">
        <f>pwm!$L$7*A330</f>
        <v>6.7708333333333344E-3</v>
      </c>
      <c r="E330" s="4">
        <f>pwm!$L$7*C330</f>
        <v>1.1710070371919388E-5</v>
      </c>
      <c r="F330" s="4">
        <f>pwm!$L$7-E330</f>
        <v>9.1232629614139477E-6</v>
      </c>
      <c r="G330" s="5">
        <f t="shared" si="133"/>
        <v>0.56208337785213058</v>
      </c>
      <c r="H330" s="4">
        <f t="shared" si="134"/>
        <v>2.0833333333333336E-5</v>
      </c>
      <c r="J330" s="6">
        <f>ROUND(E330/pwm!$D$2,0)+K330</f>
        <v>275.37916622147867</v>
      </c>
      <c r="K330" s="83">
        <f t="shared" si="136"/>
        <v>-5.6208337785213054</v>
      </c>
      <c r="L330" s="3">
        <f>pwm!$I$6*A330</f>
        <v>6.7708333333333344E-3</v>
      </c>
      <c r="M330" s="3">
        <f>pwm!$D$2*J330</f>
        <v>1.1474131925894946E-5</v>
      </c>
      <c r="N330" s="3">
        <f>pwm!$I$6-M330</f>
        <v>9.3592014074383902E-6</v>
      </c>
      <c r="O330" s="3">
        <f t="shared" si="135"/>
        <v>2.3593844602444247E-7</v>
      </c>
    </row>
    <row r="331" spans="1:15" x14ac:dyDescent="0.2">
      <c r="A331" s="1">
        <f t="shared" si="132"/>
        <v>326</v>
      </c>
      <c r="B331" s="1">
        <f t="shared" si="137"/>
        <v>75</v>
      </c>
      <c r="C331" s="2">
        <f>SIN(RADIANS(pwm!$L$16*B331))</f>
        <v>0.55557023301960229</v>
      </c>
      <c r="D331" s="3">
        <f>pwm!$L$7*A331</f>
        <v>6.7916666666666672E-3</v>
      </c>
      <c r="E331" s="4">
        <f>pwm!$L$7*C331</f>
        <v>1.1574379854575049E-5</v>
      </c>
      <c r="F331" s="4">
        <f>pwm!$L$7-E331</f>
        <v>9.2589534787582874E-6</v>
      </c>
      <c r="G331" s="5">
        <f t="shared" si="133"/>
        <v>0.55557023301960229</v>
      </c>
      <c r="H331" s="4">
        <f t="shared" si="134"/>
        <v>2.0833333333333336E-5</v>
      </c>
      <c r="J331" s="6">
        <f>ROUND(E331/pwm!$D$2,0)+K331</f>
        <v>272.44429766980397</v>
      </c>
      <c r="K331" s="83">
        <f t="shared" si="136"/>
        <v>-5.5557023301960227</v>
      </c>
      <c r="L331" s="3">
        <f>pwm!$I$6*A331</f>
        <v>6.7916666666666672E-3</v>
      </c>
      <c r="M331" s="3">
        <f>pwm!$D$2*J331</f>
        <v>1.1351845736241832E-5</v>
      </c>
      <c r="N331" s="3">
        <f>pwm!$I$6-M331</f>
        <v>9.4814875970915037E-6</v>
      </c>
      <c r="O331" s="3">
        <f t="shared" si="135"/>
        <v>2.2253411833321628E-7</v>
      </c>
    </row>
    <row r="332" spans="1:15" x14ac:dyDescent="0.2">
      <c r="A332" s="1">
        <f t="shared" si="132"/>
        <v>327</v>
      </c>
      <c r="B332" s="1">
        <f t="shared" si="137"/>
        <v>74</v>
      </c>
      <c r="C332" s="2">
        <f>SIN(RADIANS(pwm!$L$16*B332))</f>
        <v>0.5490228179981318</v>
      </c>
      <c r="D332" s="3">
        <f>pwm!$L$7*A332</f>
        <v>6.8125000000000008E-3</v>
      </c>
      <c r="E332" s="4">
        <f>pwm!$L$7*C332</f>
        <v>1.143797537496108E-5</v>
      </c>
      <c r="F332" s="4">
        <f>pwm!$L$7-E332</f>
        <v>9.3953579583722558E-6</v>
      </c>
      <c r="G332" s="5">
        <f t="shared" si="133"/>
        <v>0.5490228179981318</v>
      </c>
      <c r="H332" s="4">
        <f t="shared" si="134"/>
        <v>2.0833333333333336E-5</v>
      </c>
      <c r="J332" s="6">
        <f>ROUND(E332/pwm!$D$2,0)+K332</f>
        <v>269.50977182001867</v>
      </c>
      <c r="K332" s="83">
        <f t="shared" si="136"/>
        <v>-5.490228179981318</v>
      </c>
      <c r="L332" s="3">
        <f>pwm!$I$6*A332</f>
        <v>6.8125000000000008E-3</v>
      </c>
      <c r="M332" s="3">
        <f>pwm!$D$2*J332</f>
        <v>1.1229573825834113E-5</v>
      </c>
      <c r="N332" s="3">
        <f>pwm!$I$6-M332</f>
        <v>9.6037595074992235E-6</v>
      </c>
      <c r="O332" s="3">
        <f t="shared" si="135"/>
        <v>2.0840154912696769E-7</v>
      </c>
    </row>
    <row r="333" spans="1:15" x14ac:dyDescent="0.2">
      <c r="A333" s="1">
        <f t="shared" si="132"/>
        <v>328</v>
      </c>
      <c r="B333" s="1">
        <f t="shared" si="137"/>
        <v>73</v>
      </c>
      <c r="C333" s="2">
        <f>SIN(RADIANS(pwm!$L$16*B333))</f>
        <v>0.54244153666311878</v>
      </c>
      <c r="D333" s="3">
        <f>pwm!$L$7*A333</f>
        <v>6.8333333333333345E-3</v>
      </c>
      <c r="E333" s="4">
        <f>pwm!$L$7*C333</f>
        <v>1.130086534714831E-5</v>
      </c>
      <c r="F333" s="4">
        <f>pwm!$L$7-E333</f>
        <v>9.5324679861850262E-6</v>
      </c>
      <c r="G333" s="5">
        <f t="shared" si="133"/>
        <v>0.54244153666311878</v>
      </c>
      <c r="H333" s="4">
        <f t="shared" si="134"/>
        <v>2.0833333333333336E-5</v>
      </c>
      <c r="J333" s="6">
        <f>ROUND(E333/pwm!$D$2,0)+K333</f>
        <v>265.57558463336881</v>
      </c>
      <c r="K333" s="83">
        <f t="shared" si="136"/>
        <v>-5.4244153666311874</v>
      </c>
      <c r="L333" s="3">
        <f>pwm!$I$6*A333</f>
        <v>6.8333333333333345E-3</v>
      </c>
      <c r="M333" s="3">
        <f>pwm!$D$2*J333</f>
        <v>1.10656493597237E-5</v>
      </c>
      <c r="N333" s="3">
        <f>pwm!$I$6-M333</f>
        <v>9.7676839736096357E-6</v>
      </c>
      <c r="O333" s="3">
        <f t="shared" si="135"/>
        <v>2.3521598742460953E-7</v>
      </c>
    </row>
    <row r="334" spans="1:15" x14ac:dyDescent="0.2">
      <c r="A334" s="1">
        <f t="shared" si="132"/>
        <v>329</v>
      </c>
      <c r="B334" s="1">
        <f t="shared" si="137"/>
        <v>72</v>
      </c>
      <c r="C334" s="2">
        <f>SIN(RADIANS(pwm!$L$16*B334))</f>
        <v>0.53582679497899677</v>
      </c>
      <c r="D334" s="3">
        <f>pwm!$L$7*A334</f>
        <v>6.8541666666666673E-3</v>
      </c>
      <c r="E334" s="4">
        <f>pwm!$L$7*C334</f>
        <v>1.1163058228729101E-5</v>
      </c>
      <c r="F334" s="4">
        <f>pwm!$L$7-E334</f>
        <v>9.6702751046042351E-6</v>
      </c>
      <c r="G334" s="5">
        <f t="shared" si="133"/>
        <v>0.53582679497899677</v>
      </c>
      <c r="H334" s="4">
        <f t="shared" si="134"/>
        <v>2.0833333333333336E-5</v>
      </c>
      <c r="J334" s="6">
        <f>ROUND(E334/pwm!$D$2,0)+K334</f>
        <v>262.64173205021001</v>
      </c>
      <c r="K334" s="83">
        <f t="shared" si="136"/>
        <v>-5.3582679497899672</v>
      </c>
      <c r="L334" s="3">
        <f>pwm!$I$6*A334</f>
        <v>6.8541666666666673E-3</v>
      </c>
      <c r="M334" s="3">
        <f>pwm!$D$2*J334</f>
        <v>1.0943405502092084E-5</v>
      </c>
      <c r="N334" s="3">
        <f>pwm!$I$6-M334</f>
        <v>9.8899278312412517E-6</v>
      </c>
      <c r="O334" s="3">
        <f t="shared" si="135"/>
        <v>2.1965272663701666E-7</v>
      </c>
    </row>
    <row r="335" spans="1:15" x14ac:dyDescent="0.2">
      <c r="A335" s="1">
        <f t="shared" si="132"/>
        <v>330</v>
      </c>
      <c r="B335" s="1">
        <f t="shared" si="137"/>
        <v>71</v>
      </c>
      <c r="C335" s="2">
        <f>SIN(RADIANS(pwm!$L$16*B335))</f>
        <v>0.52917900097419079</v>
      </c>
      <c r="D335" s="3">
        <f>pwm!$L$7*A335</f>
        <v>6.8750000000000009E-3</v>
      </c>
      <c r="E335" s="4">
        <f>pwm!$L$7*C335</f>
        <v>1.1024562520295643E-5</v>
      </c>
      <c r="F335" s="4">
        <f>pwm!$L$7-E335</f>
        <v>9.8087708130376929E-6</v>
      </c>
      <c r="G335" s="5">
        <f t="shared" si="133"/>
        <v>0.52917900097419079</v>
      </c>
      <c r="H335" s="4">
        <f t="shared" si="134"/>
        <v>2.0833333333333336E-5</v>
      </c>
      <c r="J335" s="6">
        <f>ROUND(E335/pwm!$D$2,0)+K335</f>
        <v>259.70820999025807</v>
      </c>
      <c r="K335" s="83">
        <f t="shared" si="136"/>
        <v>-5.2917900097419075</v>
      </c>
      <c r="L335" s="3">
        <f>pwm!$I$6*A335</f>
        <v>6.8750000000000009E-3</v>
      </c>
      <c r="M335" s="3">
        <f>pwm!$D$2*J335</f>
        <v>1.0821175416260753E-5</v>
      </c>
      <c r="N335" s="3">
        <f>pwm!$I$6-M335</f>
        <v>1.0012157917072583E-5</v>
      </c>
      <c r="O335" s="3">
        <f t="shared" si="135"/>
        <v>2.033871040348904E-7</v>
      </c>
    </row>
    <row r="336" spans="1:15" x14ac:dyDescent="0.2">
      <c r="A336" s="1">
        <f t="shared" si="132"/>
        <v>331</v>
      </c>
      <c r="B336" s="1">
        <f t="shared" si="137"/>
        <v>70</v>
      </c>
      <c r="C336" s="2">
        <f>SIN(RADIANS(pwm!$L$16*B336))</f>
        <v>0.52249856471594891</v>
      </c>
      <c r="D336" s="3">
        <f>pwm!$L$7*A336</f>
        <v>6.8958333333333345E-3</v>
      </c>
      <c r="E336" s="4">
        <f>pwm!$L$7*C336</f>
        <v>1.0885386764915604E-5</v>
      </c>
      <c r="F336" s="4">
        <f>pwm!$L$7-E336</f>
        <v>9.9479465684177317E-6</v>
      </c>
      <c r="G336" s="5">
        <f t="shared" si="133"/>
        <v>0.52249856471594891</v>
      </c>
      <c r="H336" s="4">
        <f t="shared" si="134"/>
        <v>2.0833333333333336E-5</v>
      </c>
      <c r="J336" s="6">
        <f>ROUND(E336/pwm!$D$2,0)+K336</f>
        <v>255.77501435284051</v>
      </c>
      <c r="K336" s="83">
        <f t="shared" si="136"/>
        <v>-5.2249856471594889</v>
      </c>
      <c r="L336" s="3">
        <f>pwm!$I$6*A336</f>
        <v>6.8958333333333345E-3</v>
      </c>
      <c r="M336" s="3">
        <f>pwm!$D$2*J336</f>
        <v>1.0657292264701689E-5</v>
      </c>
      <c r="N336" s="3">
        <f>pwm!$I$6-M336</f>
        <v>1.0176041068631647E-5</v>
      </c>
      <c r="O336" s="3">
        <f t="shared" si="135"/>
        <v>2.2809450021391514E-7</v>
      </c>
    </row>
    <row r="337" spans="1:15" x14ac:dyDescent="0.2">
      <c r="A337" s="1">
        <f t="shared" si="132"/>
        <v>332</v>
      </c>
      <c r="B337" s="1">
        <f t="shared" si="137"/>
        <v>69</v>
      </c>
      <c r="C337" s="2">
        <f>SIN(RADIANS(pwm!$L$16*B337))</f>
        <v>0.51578589828504751</v>
      </c>
      <c r="D337" s="3">
        <f>pwm!$L$7*A337</f>
        <v>6.9166666666666673E-3</v>
      </c>
      <c r="E337" s="4">
        <f>pwm!$L$7*C337</f>
        <v>1.0745539547605158E-5</v>
      </c>
      <c r="F337" s="4">
        <f>pwm!$L$7-E337</f>
        <v>1.0087793785728178E-5</v>
      </c>
      <c r="G337" s="5">
        <f t="shared" si="133"/>
        <v>0.51578589828504751</v>
      </c>
      <c r="H337" s="4">
        <f t="shared" si="134"/>
        <v>2.0833333333333336E-5</v>
      </c>
      <c r="J337" s="6">
        <f>ROUND(E337/pwm!$D$2,0)+K337</f>
        <v>252.84214101714952</v>
      </c>
      <c r="K337" s="83">
        <f t="shared" si="136"/>
        <v>-5.1578589828504748</v>
      </c>
      <c r="L337" s="3">
        <f>pwm!$I$6*A337</f>
        <v>6.9166666666666673E-3</v>
      </c>
      <c r="M337" s="3">
        <f>pwm!$D$2*J337</f>
        <v>1.0535089209047897E-5</v>
      </c>
      <c r="N337" s="3">
        <f>pwm!$I$6-M337</f>
        <v>1.0298244124285439E-5</v>
      </c>
      <c r="O337" s="3">
        <f t="shared" si="135"/>
        <v>2.1045033855726043E-7</v>
      </c>
    </row>
    <row r="338" spans="1:15" x14ac:dyDescent="0.2">
      <c r="A338" s="1">
        <f t="shared" si="132"/>
        <v>333</v>
      </c>
      <c r="B338" s="1">
        <f t="shared" si="137"/>
        <v>68</v>
      </c>
      <c r="C338" s="2">
        <f>SIN(RADIANS(pwm!$L$16*B338))</f>
        <v>0.50904141575037132</v>
      </c>
      <c r="D338" s="3">
        <f>pwm!$L$7*A338</f>
        <v>6.937500000000001E-3</v>
      </c>
      <c r="E338" s="4">
        <f>pwm!$L$7*C338</f>
        <v>1.0605029494799404E-5</v>
      </c>
      <c r="F338" s="4">
        <f>pwm!$L$7-E338</f>
        <v>1.0228303838533932E-5</v>
      </c>
      <c r="G338" s="5">
        <f t="shared" si="133"/>
        <v>0.50904141575037132</v>
      </c>
      <c r="H338" s="4">
        <f t="shared" si="134"/>
        <v>2.0833333333333336E-5</v>
      </c>
      <c r="J338" s="6">
        <f>ROUND(E338/pwm!$D$2,0)+K338</f>
        <v>249.90958584249628</v>
      </c>
      <c r="K338" s="83">
        <f t="shared" si="136"/>
        <v>-5.0904141575037132</v>
      </c>
      <c r="L338" s="3">
        <f>pwm!$I$6*A338</f>
        <v>6.937500000000001E-3</v>
      </c>
      <c r="M338" s="3">
        <f>pwm!$D$2*J338</f>
        <v>1.0412899410104012E-5</v>
      </c>
      <c r="N338" s="3">
        <f>pwm!$I$6-M338</f>
        <v>1.0420433923229324E-5</v>
      </c>
      <c r="O338" s="3">
        <f t="shared" si="135"/>
        <v>1.9213008469539171E-7</v>
      </c>
    </row>
    <row r="339" spans="1:15" x14ac:dyDescent="0.2">
      <c r="A339" s="1">
        <f t="shared" si="132"/>
        <v>334</v>
      </c>
      <c r="B339" s="1">
        <f t="shared" si="137"/>
        <v>67</v>
      </c>
      <c r="C339" s="2">
        <f>SIN(RADIANS(pwm!$L$16*B339))</f>
        <v>0.50226553314337263</v>
      </c>
      <c r="D339" s="3">
        <f>pwm!$L$7*A339</f>
        <v>6.9583333333333346E-3</v>
      </c>
      <c r="E339" s="4">
        <f>pwm!$L$7*C339</f>
        <v>1.0463865273820264E-5</v>
      </c>
      <c r="F339" s="4">
        <f>pwm!$L$7-E339</f>
        <v>1.0369468059513072E-5</v>
      </c>
      <c r="G339" s="5">
        <f t="shared" si="133"/>
        <v>0.50226553314337263</v>
      </c>
      <c r="H339" s="4">
        <f t="shared" si="134"/>
        <v>2.0833333333333336E-5</v>
      </c>
      <c r="J339" s="6">
        <f>ROUND(E339/pwm!$D$2,0)+K339</f>
        <v>245.97734466856627</v>
      </c>
      <c r="K339" s="83">
        <f t="shared" si="136"/>
        <v>-5.0226553314337261</v>
      </c>
      <c r="L339" s="3">
        <f>pwm!$I$6*A339</f>
        <v>6.9583333333333346E-3</v>
      </c>
      <c r="M339" s="3">
        <f>pwm!$D$2*J339</f>
        <v>1.0249056027856929E-5</v>
      </c>
      <c r="N339" s="3">
        <f>pwm!$I$6-M339</f>
        <v>1.0584277305476407E-5</v>
      </c>
      <c r="O339" s="3">
        <f t="shared" si="135"/>
        <v>2.148092459633344E-7</v>
      </c>
    </row>
    <row r="340" spans="1:15" x14ac:dyDescent="0.2">
      <c r="A340" s="1">
        <f t="shared" si="132"/>
        <v>335</v>
      </c>
      <c r="B340" s="1">
        <f t="shared" si="137"/>
        <v>66</v>
      </c>
      <c r="C340" s="2">
        <f>SIN(RADIANS(pwm!$L$16*B340))</f>
        <v>0.4954586684324076</v>
      </c>
      <c r="D340" s="3">
        <f>pwm!$L$7*A340</f>
        <v>6.9791666666666674E-3</v>
      </c>
      <c r="E340" s="4">
        <f>pwm!$L$7*C340</f>
        <v>1.0322055592341827E-5</v>
      </c>
      <c r="F340" s="4">
        <f>pwm!$L$7-E340</f>
        <v>1.0511277740991509E-5</v>
      </c>
      <c r="G340" s="5">
        <f t="shared" si="133"/>
        <v>0.4954586684324076</v>
      </c>
      <c r="H340" s="4">
        <f t="shared" si="134"/>
        <v>2.0833333333333336E-5</v>
      </c>
      <c r="J340" s="6">
        <f>ROUND(E340/pwm!$D$2,0)+K340</f>
        <v>243.04541331567592</v>
      </c>
      <c r="K340" s="83">
        <f t="shared" si="136"/>
        <v>-4.9545866843240756</v>
      </c>
      <c r="L340" s="3">
        <f>pwm!$I$6*A340</f>
        <v>6.9791666666666674E-3</v>
      </c>
      <c r="M340" s="3">
        <f>pwm!$D$2*J340</f>
        <v>1.0126892221486498E-5</v>
      </c>
      <c r="N340" s="3">
        <f>pwm!$I$6-M340</f>
        <v>1.0706441111846838E-5</v>
      </c>
      <c r="O340" s="3">
        <f t="shared" si="135"/>
        <v>1.9516337085532895E-7</v>
      </c>
    </row>
    <row r="341" spans="1:15" x14ac:dyDescent="0.2">
      <c r="A341" s="1">
        <f t="shared" si="132"/>
        <v>336</v>
      </c>
      <c r="B341" s="1">
        <f t="shared" si="137"/>
        <v>65</v>
      </c>
      <c r="C341" s="2">
        <f>SIN(RADIANS(pwm!$L$16*B341))</f>
        <v>0.48862124149695502</v>
      </c>
      <c r="D341" s="3">
        <f>pwm!$L$7*A341</f>
        <v>7.000000000000001E-3</v>
      </c>
      <c r="E341" s="4">
        <f>pwm!$L$7*C341</f>
        <v>1.0179609197853232E-5</v>
      </c>
      <c r="F341" s="4">
        <f>pwm!$L$7-E341</f>
        <v>1.0653724135480104E-5</v>
      </c>
      <c r="G341" s="5">
        <f t="shared" si="133"/>
        <v>0.48862124149695507</v>
      </c>
      <c r="H341" s="4">
        <f t="shared" si="134"/>
        <v>2.0833333333333336E-5</v>
      </c>
      <c r="J341" s="6">
        <f>ROUND(E341/pwm!$D$2,0)+K341</f>
        <v>239.11378758503045</v>
      </c>
      <c r="K341" s="83">
        <f t="shared" si="136"/>
        <v>-4.8862124149695498</v>
      </c>
      <c r="L341" s="3">
        <f>pwm!$I$6*A341</f>
        <v>7.000000000000001E-3</v>
      </c>
      <c r="M341" s="3">
        <f>pwm!$D$2*J341</f>
        <v>9.9630744827096026E-6</v>
      </c>
      <c r="N341" s="3">
        <f>pwm!$I$6-M341</f>
        <v>1.0870258850623733E-5</v>
      </c>
      <c r="O341" s="3">
        <f t="shared" si="135"/>
        <v>2.1653471514362905E-7</v>
      </c>
    </row>
    <row r="342" spans="1:15" x14ac:dyDescent="0.2">
      <c r="A342" s="1">
        <f t="shared" si="132"/>
        <v>337</v>
      </c>
      <c r="B342" s="1">
        <f t="shared" si="137"/>
        <v>64</v>
      </c>
      <c r="C342" s="2">
        <f>SIN(RADIANS(pwm!$L$16*B342))</f>
        <v>0.48175367410171532</v>
      </c>
      <c r="D342" s="3">
        <f>pwm!$L$7*A342</f>
        <v>7.0208333333333347E-3</v>
      </c>
      <c r="E342" s="4">
        <f>pwm!$L$7*C342</f>
        <v>1.0036534877119071E-5</v>
      </c>
      <c r="F342" s="4">
        <f>pwm!$L$7-E342</f>
        <v>1.0796798456214265E-5</v>
      </c>
      <c r="G342" s="5">
        <f t="shared" si="133"/>
        <v>0.48175367410171532</v>
      </c>
      <c r="H342" s="4">
        <f t="shared" si="134"/>
        <v>2.0833333333333336E-5</v>
      </c>
      <c r="J342" s="6">
        <f>ROUND(E342/pwm!$D$2,0)+K342</f>
        <v>236.18246325898284</v>
      </c>
      <c r="K342" s="83">
        <f t="shared" si="136"/>
        <v>-4.817536741017153</v>
      </c>
      <c r="L342" s="3">
        <f>pwm!$I$6*A342</f>
        <v>7.0208333333333347E-3</v>
      </c>
      <c r="M342" s="3">
        <f>pwm!$D$2*J342</f>
        <v>9.8409359691242847E-6</v>
      </c>
      <c r="N342" s="3">
        <f>pwm!$I$6-M342</f>
        <v>1.0992397364209051E-5</v>
      </c>
      <c r="O342" s="3">
        <f t="shared" si="135"/>
        <v>1.9559890799478581E-7</v>
      </c>
    </row>
    <row r="343" spans="1:15" x14ac:dyDescent="0.2">
      <c r="A343" s="1">
        <f t="shared" si="132"/>
        <v>338</v>
      </c>
      <c r="B343" s="1">
        <f t="shared" si="137"/>
        <v>63</v>
      </c>
      <c r="C343" s="2">
        <f>SIN(RADIANS(pwm!$L$16*B343))</f>
        <v>0.47485638987059464</v>
      </c>
      <c r="D343" s="3">
        <f>pwm!$L$7*A343</f>
        <v>7.0416666666666674E-3</v>
      </c>
      <c r="E343" s="4">
        <f>pwm!$L$7*C343</f>
        <v>9.8928414556373894E-6</v>
      </c>
      <c r="F343" s="4">
        <f>pwm!$L$7-E343</f>
        <v>1.0940491877695947E-5</v>
      </c>
      <c r="G343" s="5">
        <f t="shared" si="133"/>
        <v>0.47485638987059464</v>
      </c>
      <c r="H343" s="4">
        <f t="shared" si="134"/>
        <v>2.0833333333333336E-5</v>
      </c>
      <c r="J343" s="6">
        <f>ROUND(E343/pwm!$D$2,0)+K343</f>
        <v>232.25143610129405</v>
      </c>
      <c r="K343" s="83">
        <f t="shared" si="136"/>
        <v>-4.748563898705946</v>
      </c>
      <c r="L343" s="3">
        <f>pwm!$I$6*A343</f>
        <v>7.0416666666666674E-3</v>
      </c>
      <c r="M343" s="3">
        <f>pwm!$D$2*J343</f>
        <v>9.6771431708872524E-6</v>
      </c>
      <c r="N343" s="3">
        <f>pwm!$I$6-M343</f>
        <v>1.1156190162446084E-5</v>
      </c>
      <c r="O343" s="3">
        <f t="shared" si="135"/>
        <v>2.1569828475013706E-7</v>
      </c>
    </row>
    <row r="344" spans="1:15" x14ac:dyDescent="0.2">
      <c r="A344" s="1">
        <f t="shared" si="132"/>
        <v>339</v>
      </c>
      <c r="B344" s="1">
        <f t="shared" si="137"/>
        <v>62</v>
      </c>
      <c r="C344" s="2">
        <f>SIN(RADIANS(pwm!$L$16*B344))</f>
        <v>0.46792981426057345</v>
      </c>
      <c r="D344" s="3">
        <f>pwm!$L$7*A344</f>
        <v>7.0625000000000011E-3</v>
      </c>
      <c r="E344" s="4">
        <f>pwm!$L$7*C344</f>
        <v>9.7485377970952807E-6</v>
      </c>
      <c r="F344" s="4">
        <f>pwm!$L$7-E344</f>
        <v>1.1084795536238055E-5</v>
      </c>
      <c r="G344" s="5">
        <f t="shared" si="133"/>
        <v>0.4679298142605734</v>
      </c>
      <c r="H344" s="4">
        <f t="shared" si="134"/>
        <v>2.0833333333333336E-5</v>
      </c>
      <c r="J344" s="6">
        <f>ROUND(E344/pwm!$D$2,0)+K344</f>
        <v>229.32070185739425</v>
      </c>
      <c r="K344" s="83">
        <f t="shared" si="136"/>
        <v>-4.6792981426057345</v>
      </c>
      <c r="L344" s="3">
        <f>pwm!$I$6*A344</f>
        <v>7.0625000000000011E-3</v>
      </c>
      <c r="M344" s="3">
        <f>pwm!$D$2*J344</f>
        <v>9.5550292440580952E-6</v>
      </c>
      <c r="N344" s="3">
        <f>pwm!$I$6-M344</f>
        <v>1.1278304089275241E-5</v>
      </c>
      <c r="O344" s="3">
        <f t="shared" si="135"/>
        <v>1.9350855303718552E-7</v>
      </c>
    </row>
    <row r="345" spans="1:15" x14ac:dyDescent="0.2">
      <c r="A345" s="1">
        <f t="shared" si="132"/>
        <v>340</v>
      </c>
      <c r="B345" s="1">
        <f t="shared" si="137"/>
        <v>61</v>
      </c>
      <c r="C345" s="2">
        <f>SIN(RADIANS(pwm!$L$16*B345))</f>
        <v>0.46097437453546242</v>
      </c>
      <c r="D345" s="3">
        <f>pwm!$L$7*A345</f>
        <v>7.0833333333333338E-3</v>
      </c>
      <c r="E345" s="4">
        <f>pwm!$L$7*C345</f>
        <v>9.6036328028221353E-6</v>
      </c>
      <c r="F345" s="4">
        <f>pwm!$L$7-E345</f>
        <v>1.1229700530511201E-5</v>
      </c>
      <c r="G345" s="5">
        <f t="shared" si="133"/>
        <v>0.46097437453546242</v>
      </c>
      <c r="H345" s="4">
        <f t="shared" si="134"/>
        <v>2.0833333333333336E-5</v>
      </c>
      <c r="J345" s="6">
        <f>ROUND(E345/pwm!$D$2,0)+K345</f>
        <v>225.39025625464538</v>
      </c>
      <c r="K345" s="83">
        <f t="shared" si="136"/>
        <v>-4.6097437453546242</v>
      </c>
      <c r="L345" s="3">
        <f>pwm!$I$6*A345</f>
        <v>7.0833333333333338E-3</v>
      </c>
      <c r="M345" s="3">
        <f>pwm!$D$2*J345</f>
        <v>9.3912606772768906E-6</v>
      </c>
      <c r="N345" s="3">
        <f>pwm!$I$6-M345</f>
        <v>1.1442072656056445E-5</v>
      </c>
      <c r="O345" s="3">
        <f t="shared" si="135"/>
        <v>2.1237212554524471E-7</v>
      </c>
    </row>
    <row r="346" spans="1:15" x14ac:dyDescent="0.2">
      <c r="A346" s="1">
        <f t="shared" si="132"/>
        <v>341</v>
      </c>
      <c r="B346" s="1">
        <f t="shared" si="137"/>
        <v>60</v>
      </c>
      <c r="C346" s="2">
        <f>SIN(RADIANS(pwm!$L$16*B346))</f>
        <v>0.4539904997395468</v>
      </c>
      <c r="D346" s="3">
        <f>pwm!$L$7*A346</f>
        <v>7.1041666666666675E-3</v>
      </c>
      <c r="E346" s="4">
        <f>pwm!$L$7*C346</f>
        <v>9.4581354112405598E-6</v>
      </c>
      <c r="F346" s="4">
        <f>pwm!$L$7-E346</f>
        <v>1.1375197922092776E-5</v>
      </c>
      <c r="G346" s="5">
        <f t="shared" si="133"/>
        <v>0.4539904997395468</v>
      </c>
      <c r="H346" s="4">
        <f t="shared" si="134"/>
        <v>2.0833333333333336E-5</v>
      </c>
      <c r="J346" s="6">
        <f>ROUND(E346/pwm!$D$2,0)+K346</f>
        <v>222.46009500260453</v>
      </c>
      <c r="K346" s="83">
        <f t="shared" si="136"/>
        <v>-4.5399049973954684</v>
      </c>
      <c r="L346" s="3">
        <f>pwm!$I$6*A346</f>
        <v>7.1041666666666675E-3</v>
      </c>
      <c r="M346" s="3">
        <f>pwm!$D$2*J346</f>
        <v>9.2691706251085233E-6</v>
      </c>
      <c r="N346" s="3">
        <f>pwm!$I$6-M346</f>
        <v>1.1564162708224813E-5</v>
      </c>
      <c r="O346" s="3">
        <f t="shared" si="135"/>
        <v>1.8896478613203652E-7</v>
      </c>
    </row>
    <row r="347" spans="1:15" x14ac:dyDescent="0.2">
      <c r="A347" s="1">
        <f t="shared" si="132"/>
        <v>342</v>
      </c>
      <c r="B347" s="1">
        <f t="shared" si="137"/>
        <v>59</v>
      </c>
      <c r="C347" s="2">
        <f>SIN(RADIANS(pwm!$L$16*B347))</f>
        <v>0.44697862067112121</v>
      </c>
      <c r="D347" s="3">
        <f>pwm!$L$7*A347</f>
        <v>7.1250000000000011E-3</v>
      </c>
      <c r="E347" s="4">
        <f>pwm!$L$7*C347</f>
        <v>9.3120545973150265E-6</v>
      </c>
      <c r="F347" s="4">
        <f>pwm!$L$7-E347</f>
        <v>1.152127873601831E-5</v>
      </c>
      <c r="G347" s="5">
        <f t="shared" si="133"/>
        <v>0.44697862067112121</v>
      </c>
      <c r="H347" s="4">
        <f t="shared" si="134"/>
        <v>2.0833333333333336E-5</v>
      </c>
      <c r="J347" s="6">
        <f>ROUND(E347/pwm!$D$2,0)+K347</f>
        <v>218.53021379328879</v>
      </c>
      <c r="K347" s="83">
        <f t="shared" si="136"/>
        <v>-4.4697862067112117</v>
      </c>
      <c r="L347" s="3">
        <f>pwm!$I$6*A347</f>
        <v>7.1250000000000011E-3</v>
      </c>
      <c r="M347" s="3">
        <f>pwm!$D$2*J347</f>
        <v>9.1054255747203667E-6</v>
      </c>
      <c r="N347" s="3">
        <f>pwm!$I$6-M347</f>
        <v>1.1727907758612969E-5</v>
      </c>
      <c r="O347" s="3">
        <f t="shared" si="135"/>
        <v>2.0662902259465979E-7</v>
      </c>
    </row>
    <row r="348" spans="1:15" x14ac:dyDescent="0.2">
      <c r="A348" s="1">
        <f t="shared" si="132"/>
        <v>343</v>
      </c>
      <c r="B348" s="1">
        <f t="shared" si="137"/>
        <v>58</v>
      </c>
      <c r="C348" s="2">
        <f>SIN(RADIANS(pwm!$L$16*B348))</f>
        <v>0.43993916985591519</v>
      </c>
      <c r="D348" s="3">
        <f>pwm!$L$7*A348</f>
        <v>7.1458333333333339E-3</v>
      </c>
      <c r="E348" s="4">
        <f>pwm!$L$7*C348</f>
        <v>9.165399371998235E-6</v>
      </c>
      <c r="F348" s="4">
        <f>pwm!$L$7-E348</f>
        <v>1.1667933961335101E-5</v>
      </c>
      <c r="G348" s="5">
        <f t="shared" si="133"/>
        <v>0.43993916985591525</v>
      </c>
      <c r="H348" s="4">
        <f t="shared" si="134"/>
        <v>2.0833333333333336E-5</v>
      </c>
      <c r="J348" s="6">
        <f>ROUND(E348/pwm!$D$2,0)+K348</f>
        <v>215.60060830144084</v>
      </c>
      <c r="K348" s="83">
        <f t="shared" si="136"/>
        <v>-4.3993916985591515</v>
      </c>
      <c r="L348" s="3">
        <f>pwm!$I$6*A348</f>
        <v>7.1458333333333339E-3</v>
      </c>
      <c r="M348" s="3">
        <f>pwm!$D$2*J348</f>
        <v>8.9833586792267024E-6</v>
      </c>
      <c r="N348" s="3">
        <f>pwm!$I$6-M348</f>
        <v>1.1849974654106634E-5</v>
      </c>
      <c r="O348" s="3">
        <f t="shared" si="135"/>
        <v>1.8204069277153259E-7</v>
      </c>
    </row>
    <row r="349" spans="1:15" x14ac:dyDescent="0.2">
      <c r="A349" s="1">
        <f t="shared" si="132"/>
        <v>344</v>
      </c>
      <c r="B349" s="1">
        <f t="shared" si="137"/>
        <v>57</v>
      </c>
      <c r="C349" s="2">
        <f>SIN(RADIANS(pwm!$L$16*B349))</f>
        <v>0.43287258152041397</v>
      </c>
      <c r="D349" s="3">
        <f>pwm!$L$7*A349</f>
        <v>7.1666666666666675E-3</v>
      </c>
      <c r="E349" s="4">
        <f>pwm!$L$7*C349</f>
        <v>9.0181787816752914E-6</v>
      </c>
      <c r="F349" s="4">
        <f>pwm!$L$7-E349</f>
        <v>1.1815154551658045E-5</v>
      </c>
      <c r="G349" s="5">
        <f t="shared" si="133"/>
        <v>0.43287258152041391</v>
      </c>
      <c r="H349" s="4">
        <f t="shared" si="134"/>
        <v>2.0833333333333336E-5</v>
      </c>
      <c r="J349" s="6">
        <f>ROUND(E349/pwm!$D$2,0)+K349</f>
        <v>211.67127418479586</v>
      </c>
      <c r="K349" s="83">
        <f t="shared" si="136"/>
        <v>-4.3287258152041392</v>
      </c>
      <c r="L349" s="3">
        <f>pwm!$I$6*A349</f>
        <v>7.1666666666666675E-3</v>
      </c>
      <c r="M349" s="3">
        <f>pwm!$D$2*J349</f>
        <v>8.8196364243664944E-6</v>
      </c>
      <c r="N349" s="3">
        <f>pwm!$I$6-M349</f>
        <v>1.2013696908966842E-5</v>
      </c>
      <c r="O349" s="3">
        <f t="shared" si="135"/>
        <v>1.9854235730879698E-7</v>
      </c>
    </row>
    <row r="350" spans="1:15" x14ac:dyDescent="0.2">
      <c r="A350" s="1">
        <f t="shared" si="132"/>
        <v>345</v>
      </c>
      <c r="B350" s="1">
        <f t="shared" si="137"/>
        <v>56</v>
      </c>
      <c r="C350" s="2">
        <f>SIN(RADIANS(pwm!$L$16*B350))</f>
        <v>0.42577929156507272</v>
      </c>
      <c r="D350" s="3">
        <f>pwm!$L$7*A350</f>
        <v>7.1875000000000012E-3</v>
      </c>
      <c r="E350" s="4">
        <f>pwm!$L$7*C350</f>
        <v>8.8704019076056828E-6</v>
      </c>
      <c r="F350" s="4">
        <f>pwm!$L$7-E350</f>
        <v>1.1962931425727653E-5</v>
      </c>
      <c r="G350" s="5">
        <f t="shared" si="133"/>
        <v>0.42577929156507272</v>
      </c>
      <c r="H350" s="4">
        <f t="shared" si="134"/>
        <v>2.0833333333333336E-5</v>
      </c>
      <c r="J350" s="6">
        <f>ROUND(E350/pwm!$D$2,0)+K350</f>
        <v>208.74220708434927</v>
      </c>
      <c r="K350" s="83">
        <f t="shared" si="136"/>
        <v>-4.257792915650727</v>
      </c>
      <c r="L350" s="3">
        <f>pwm!$I$6*A350</f>
        <v>7.1875000000000012E-3</v>
      </c>
      <c r="M350" s="3">
        <f>pwm!$D$2*J350</f>
        <v>8.6975919618478871E-6</v>
      </c>
      <c r="N350" s="3">
        <f>pwm!$I$6-M350</f>
        <v>1.2135741371485449E-5</v>
      </c>
      <c r="O350" s="3">
        <f t="shared" si="135"/>
        <v>1.7280994575779573E-7</v>
      </c>
    </row>
    <row r="351" spans="1:15" x14ac:dyDescent="0.2">
      <c r="A351" s="1">
        <f t="shared" si="132"/>
        <v>346</v>
      </c>
      <c r="B351" s="1">
        <f t="shared" si="137"/>
        <v>55</v>
      </c>
      <c r="C351" s="2">
        <f>SIN(RADIANS(pwm!$L$16*B351))</f>
        <v>0.41865973753742813</v>
      </c>
      <c r="D351" s="3">
        <f>pwm!$L$7*A351</f>
        <v>7.208333333333334E-3</v>
      </c>
      <c r="E351" s="4">
        <f>pwm!$L$7*C351</f>
        <v>8.722077865363087E-6</v>
      </c>
      <c r="F351" s="4">
        <f>pwm!$L$7-E351</f>
        <v>1.2111255467970249E-5</v>
      </c>
      <c r="G351" s="5">
        <f t="shared" si="133"/>
        <v>0.41865973753742813</v>
      </c>
      <c r="H351" s="4">
        <f t="shared" si="134"/>
        <v>2.0833333333333336E-5</v>
      </c>
      <c r="J351" s="6">
        <f>ROUND(E351/pwm!$D$2,0)+K351</f>
        <v>204.81340262462572</v>
      </c>
      <c r="K351" s="83">
        <f t="shared" si="136"/>
        <v>-4.1865973753742818</v>
      </c>
      <c r="L351" s="3">
        <f>pwm!$I$6*A351</f>
        <v>7.208333333333334E-3</v>
      </c>
      <c r="M351" s="3">
        <f>pwm!$D$2*J351</f>
        <v>8.5338917760260721E-6</v>
      </c>
      <c r="N351" s="3">
        <f>pwm!$I$6-M351</f>
        <v>1.2299441557307264E-5</v>
      </c>
      <c r="O351" s="3">
        <f t="shared" si="135"/>
        <v>1.8818608933701492E-7</v>
      </c>
    </row>
    <row r="352" spans="1:15" x14ac:dyDescent="0.2">
      <c r="A352" s="1">
        <f t="shared" si="132"/>
        <v>347</v>
      </c>
      <c r="B352" s="1">
        <f t="shared" si="137"/>
        <v>54</v>
      </c>
      <c r="C352" s="2">
        <f>SIN(RADIANS(pwm!$L$16*B352))</f>
        <v>0.41151435860510888</v>
      </c>
      <c r="D352" s="3">
        <f>pwm!$L$7*A352</f>
        <v>7.2291666666666676E-3</v>
      </c>
      <c r="E352" s="4">
        <f>pwm!$L$7*C352</f>
        <v>8.5732158042731034E-6</v>
      </c>
      <c r="F352" s="4">
        <f>pwm!$L$7-E352</f>
        <v>1.2260117529060233E-5</v>
      </c>
      <c r="G352" s="5">
        <f t="shared" si="133"/>
        <v>0.41151435860510893</v>
      </c>
      <c r="H352" s="4">
        <f t="shared" si="134"/>
        <v>2.0833333333333336E-5</v>
      </c>
      <c r="J352" s="6">
        <f>ROUND(E352/pwm!$D$2,0)+K352</f>
        <v>201.88485641394891</v>
      </c>
      <c r="K352" s="83">
        <f t="shared" si="136"/>
        <v>-4.1151435860510883</v>
      </c>
      <c r="L352" s="3">
        <f>pwm!$I$6*A352</f>
        <v>7.2291666666666676E-3</v>
      </c>
      <c r="M352" s="3">
        <f>pwm!$D$2*J352</f>
        <v>8.4118690172478711E-6</v>
      </c>
      <c r="N352" s="3">
        <f>pwm!$I$6-M352</f>
        <v>1.2421464316085465E-5</v>
      </c>
      <c r="O352" s="3">
        <f t="shared" si="135"/>
        <v>1.6134678702523231E-7</v>
      </c>
    </row>
    <row r="353" spans="1:15" x14ac:dyDescent="0.2">
      <c r="A353" s="1">
        <f t="shared" si="132"/>
        <v>348</v>
      </c>
      <c r="B353" s="1">
        <f t="shared" si="137"/>
        <v>53</v>
      </c>
      <c r="C353" s="2">
        <f>SIN(RADIANS(pwm!$L$16*B353))</f>
        <v>0.40434359552874505</v>
      </c>
      <c r="D353" s="3">
        <f>pwm!$L$7*A353</f>
        <v>7.2500000000000012E-3</v>
      </c>
      <c r="E353" s="4">
        <f>pwm!$L$7*C353</f>
        <v>8.4238249068488567E-6</v>
      </c>
      <c r="F353" s="4">
        <f>pwm!$L$7-E353</f>
        <v>1.2409508426484479E-5</v>
      </c>
      <c r="G353" s="5">
        <f t="shared" si="133"/>
        <v>0.40434359552874505</v>
      </c>
      <c r="H353" s="4">
        <f t="shared" si="134"/>
        <v>2.0833333333333336E-5</v>
      </c>
      <c r="J353" s="6">
        <f>ROUND(E353/pwm!$D$2,0)+K353</f>
        <v>197.95656404471254</v>
      </c>
      <c r="K353" s="83">
        <f t="shared" si="136"/>
        <v>-4.0434359552874506</v>
      </c>
      <c r="L353" s="3">
        <f>pwm!$I$6*A353</f>
        <v>7.2500000000000012E-3</v>
      </c>
      <c r="M353" s="3">
        <f>pwm!$D$2*J353</f>
        <v>8.2481901685296895E-6</v>
      </c>
      <c r="N353" s="3">
        <f>pwm!$I$6-M353</f>
        <v>1.2585143164803647E-5</v>
      </c>
      <c r="O353" s="3">
        <f t="shared" si="135"/>
        <v>1.7563473831916718E-7</v>
      </c>
    </row>
    <row r="354" spans="1:15" x14ac:dyDescent="0.2">
      <c r="A354" s="1">
        <f t="shared" si="132"/>
        <v>349</v>
      </c>
      <c r="B354" s="1">
        <f t="shared" si="137"/>
        <v>52</v>
      </c>
      <c r="C354" s="2">
        <f>SIN(RADIANS(pwm!$L$16*B354))</f>
        <v>0.39714789063478062</v>
      </c>
      <c r="D354" s="3">
        <f>pwm!$L$7*A354</f>
        <v>7.270833333333334E-3</v>
      </c>
      <c r="E354" s="4">
        <f>pwm!$L$7*C354</f>
        <v>8.2739143882245973E-6</v>
      </c>
      <c r="F354" s="4">
        <f>pwm!$L$7-E354</f>
        <v>1.2559418945108739E-5</v>
      </c>
      <c r="G354" s="5">
        <f t="shared" si="133"/>
        <v>0.39714789063478062</v>
      </c>
      <c r="H354" s="4">
        <f t="shared" si="134"/>
        <v>2.0833333333333336E-5</v>
      </c>
      <c r="J354" s="6">
        <f>ROUND(E354/pwm!$D$2,0)+K354</f>
        <v>195.02852109365219</v>
      </c>
      <c r="K354" s="83">
        <f t="shared" si="136"/>
        <v>-3.971478906347806</v>
      </c>
      <c r="L354" s="3">
        <f>pwm!$I$6*A354</f>
        <v>7.270833333333334E-3</v>
      </c>
      <c r="M354" s="3">
        <f>pwm!$D$2*J354</f>
        <v>8.126188378902175E-6</v>
      </c>
      <c r="N354" s="3">
        <f>pwm!$I$6-M354</f>
        <v>1.2707144954431161E-5</v>
      </c>
      <c r="O354" s="3">
        <f t="shared" si="135"/>
        <v>1.4772600932242234E-7</v>
      </c>
    </row>
    <row r="355" spans="1:15" x14ac:dyDescent="0.2">
      <c r="A355" s="1">
        <f t="shared" si="132"/>
        <v>350</v>
      </c>
      <c r="B355" s="1">
        <f t="shared" si="137"/>
        <v>51</v>
      </c>
      <c r="C355" s="2">
        <f>SIN(RADIANS(pwm!$L$16*B355))</f>
        <v>0.38992768778818832</v>
      </c>
      <c r="D355" s="3">
        <f>pwm!$L$7*A355</f>
        <v>7.2916666666666676E-3</v>
      </c>
      <c r="E355" s="4">
        <f>pwm!$L$7*C355</f>
        <v>8.1234934955872581E-6</v>
      </c>
      <c r="F355" s="4">
        <f>pwm!$L$7-E355</f>
        <v>1.2709839837746078E-5</v>
      </c>
      <c r="G355" s="5">
        <f t="shared" si="133"/>
        <v>0.38992768778818832</v>
      </c>
      <c r="H355" s="4">
        <f t="shared" si="134"/>
        <v>2.0833333333333336E-5</v>
      </c>
      <c r="J355" s="6">
        <f>ROUND(E355/pwm!$D$2,0)+K355</f>
        <v>191.10072312211813</v>
      </c>
      <c r="K355" s="83">
        <f t="shared" si="136"/>
        <v>-3.8992768778818832</v>
      </c>
      <c r="L355" s="3">
        <f>pwm!$I$6*A355</f>
        <v>7.2916666666666676E-3</v>
      </c>
      <c r="M355" s="3">
        <f>pwm!$D$2*J355</f>
        <v>7.962530130088256E-6</v>
      </c>
      <c r="N355" s="3">
        <f>pwm!$I$6-M355</f>
        <v>1.287080320324508E-5</v>
      </c>
      <c r="O355" s="3">
        <f t="shared" si="135"/>
        <v>1.6096336549900215E-7</v>
      </c>
    </row>
    <row r="356" spans="1:15" x14ac:dyDescent="0.2">
      <c r="A356" s="1">
        <f t="shared" si="132"/>
        <v>351</v>
      </c>
      <c r="B356" s="1">
        <f t="shared" si="137"/>
        <v>50</v>
      </c>
      <c r="C356" s="2">
        <f>SIN(RADIANS(pwm!$L$16*B356))</f>
        <v>0.38268343236508978</v>
      </c>
      <c r="D356" s="3">
        <f>pwm!$L$7*A356</f>
        <v>7.3125000000000013E-3</v>
      </c>
      <c r="E356" s="4">
        <f>pwm!$L$7*C356</f>
        <v>7.9725715076060383E-6</v>
      </c>
      <c r="F356" s="4">
        <f>pwm!$L$7-E356</f>
        <v>1.2860761825727298E-5</v>
      </c>
      <c r="G356" s="5">
        <f t="shared" si="133"/>
        <v>0.38268343236508978</v>
      </c>
      <c r="H356" s="4">
        <f t="shared" si="134"/>
        <v>2.0833333333333336E-5</v>
      </c>
      <c r="J356" s="6">
        <f>ROUND(E356/pwm!$D$2,0)+K356</f>
        <v>187.1731656763491</v>
      </c>
      <c r="K356" s="83">
        <f t="shared" si="136"/>
        <v>-3.8268343236508979</v>
      </c>
      <c r="L356" s="3">
        <f>pwm!$I$6*A356</f>
        <v>7.3125000000000013E-3</v>
      </c>
      <c r="M356" s="3">
        <f>pwm!$D$2*J356</f>
        <v>7.7988819031812135E-6</v>
      </c>
      <c r="N356" s="3">
        <f>pwm!$I$6-M356</f>
        <v>1.3034451430152123E-5</v>
      </c>
      <c r="O356" s="3">
        <f t="shared" si="135"/>
        <v>1.7368960442482483E-7</v>
      </c>
    </row>
    <row r="357" spans="1:15" x14ac:dyDescent="0.2">
      <c r="A357" s="1">
        <f t="shared" si="132"/>
        <v>352</v>
      </c>
      <c r="B357" s="1">
        <f t="shared" si="137"/>
        <v>49</v>
      </c>
      <c r="C357" s="2">
        <f>SIN(RADIANS(pwm!$L$16*B357))</f>
        <v>0.37541557122528313</v>
      </c>
      <c r="D357" s="3">
        <f>pwm!$L$7*A357</f>
        <v>7.3333333333333341E-3</v>
      </c>
      <c r="E357" s="4">
        <f>pwm!$L$7*C357</f>
        <v>7.8211577338600667E-6</v>
      </c>
      <c r="F357" s="4">
        <f>pwm!$L$7-E357</f>
        <v>1.3012175599473269E-5</v>
      </c>
      <c r="G357" s="5">
        <f t="shared" si="133"/>
        <v>0.37541557122528313</v>
      </c>
      <c r="H357" s="4">
        <f t="shared" si="134"/>
        <v>2.0833333333333336E-5</v>
      </c>
      <c r="J357" s="6">
        <f>ROUND(E357/pwm!$D$2,0)+K357</f>
        <v>184.24584428774716</v>
      </c>
      <c r="K357" s="83">
        <f t="shared" si="136"/>
        <v>-3.7541557122528313</v>
      </c>
      <c r="L357" s="3">
        <f>pwm!$I$6*A357</f>
        <v>7.3333333333333341E-3</v>
      </c>
      <c r="M357" s="3">
        <f>pwm!$D$2*J357</f>
        <v>7.6769101786561316E-6</v>
      </c>
      <c r="N357" s="3">
        <f>pwm!$I$6-M357</f>
        <v>1.3156423154677204E-5</v>
      </c>
      <c r="O357" s="3">
        <f t="shared" si="135"/>
        <v>1.442475552039351E-7</v>
      </c>
    </row>
    <row r="358" spans="1:15" x14ac:dyDescent="0.2">
      <c r="A358" s="1">
        <f t="shared" si="132"/>
        <v>353</v>
      </c>
      <c r="B358" s="1">
        <f t="shared" si="137"/>
        <v>48</v>
      </c>
      <c r="C358" s="2">
        <f>SIN(RADIANS(pwm!$L$16*B358))</f>
        <v>0.36812455268467797</v>
      </c>
      <c r="D358" s="3">
        <f>pwm!$L$7*A358</f>
        <v>7.3541666666666677E-3</v>
      </c>
      <c r="E358" s="4">
        <f>pwm!$L$7*C358</f>
        <v>7.6692615142641256E-6</v>
      </c>
      <c r="F358" s="4">
        <f>pwm!$L$7-E358</f>
        <v>1.316407181906921E-5</v>
      </c>
      <c r="G358" s="5">
        <f t="shared" si="133"/>
        <v>0.36812455268467797</v>
      </c>
      <c r="H358" s="4">
        <f t="shared" si="134"/>
        <v>2.0833333333333336E-5</v>
      </c>
      <c r="J358" s="6">
        <f>ROUND(E358/pwm!$D$2,0)+K358</f>
        <v>180.31875447315323</v>
      </c>
      <c r="K358" s="83">
        <f t="shared" si="136"/>
        <v>-3.6812455268467796</v>
      </c>
      <c r="L358" s="3">
        <f>pwm!$I$6*A358</f>
        <v>7.3541666666666677E-3</v>
      </c>
      <c r="M358" s="3">
        <f>pwm!$D$2*J358</f>
        <v>7.5132814363813856E-6</v>
      </c>
      <c r="N358" s="3">
        <f>pwm!$I$6-M358</f>
        <v>1.332005189695195E-5</v>
      </c>
      <c r="O358" s="3">
        <f t="shared" si="135"/>
        <v>1.5598007788273995E-7</v>
      </c>
    </row>
    <row r="359" spans="1:15" x14ac:dyDescent="0.2">
      <c r="A359" s="1">
        <f t="shared" si="132"/>
        <v>354</v>
      </c>
      <c r="B359" s="1">
        <f t="shared" si="137"/>
        <v>47</v>
      </c>
      <c r="C359" s="2">
        <f>SIN(RADIANS(pwm!$L$16*B359))</f>
        <v>0.36081082648764179</v>
      </c>
      <c r="D359" s="3">
        <f>pwm!$L$7*A359</f>
        <v>7.3750000000000013E-3</v>
      </c>
      <c r="E359" s="4">
        <f>pwm!$L$7*C359</f>
        <v>7.5168922184925381E-6</v>
      </c>
      <c r="F359" s="4">
        <f>pwm!$L$7-E359</f>
        <v>1.3316441114840797E-5</v>
      </c>
      <c r="G359" s="5">
        <f t="shared" si="133"/>
        <v>0.36081082648764179</v>
      </c>
      <c r="H359" s="4">
        <f t="shared" si="134"/>
        <v>2.0833333333333336E-5</v>
      </c>
      <c r="J359" s="6">
        <f>ROUND(E359/pwm!$D$2,0)+K359</f>
        <v>176.39189173512358</v>
      </c>
      <c r="K359" s="83">
        <f t="shared" si="136"/>
        <v>-3.6081082648764178</v>
      </c>
      <c r="L359" s="3">
        <f>pwm!$I$6*A359</f>
        <v>7.3750000000000013E-3</v>
      </c>
      <c r="M359" s="3">
        <f>pwm!$D$2*J359</f>
        <v>7.3496621556301495E-6</v>
      </c>
      <c r="N359" s="3">
        <f>pwm!$I$6-M359</f>
        <v>1.3483671177703187E-5</v>
      </c>
      <c r="O359" s="3">
        <f t="shared" si="135"/>
        <v>1.6723006286238866E-7</v>
      </c>
    </row>
    <row r="360" spans="1:15" x14ac:dyDescent="0.2">
      <c r="A360" s="1">
        <f t="shared" si="132"/>
        <v>355</v>
      </c>
      <c r="B360" s="1">
        <f t="shared" si="137"/>
        <v>46</v>
      </c>
      <c r="C360" s="2">
        <f>SIN(RADIANS(pwm!$L$16*B360))</f>
        <v>0.3534748437792572</v>
      </c>
      <c r="D360" s="3">
        <f>pwm!$L$7*A360</f>
        <v>7.3958333333333341E-3</v>
      </c>
      <c r="E360" s="4">
        <f>pwm!$L$7*C360</f>
        <v>7.3640592454011927E-6</v>
      </c>
      <c r="F360" s="4">
        <f>pwm!$L$7-E360</f>
        <v>1.3469274087932142E-5</v>
      </c>
      <c r="G360" s="5">
        <f t="shared" si="133"/>
        <v>0.3534748437792572</v>
      </c>
      <c r="H360" s="4">
        <f t="shared" si="134"/>
        <v>2.0833333333333336E-5</v>
      </c>
      <c r="J360" s="6">
        <f>ROUND(E360/pwm!$D$2,0)+K360</f>
        <v>173.46525156220744</v>
      </c>
      <c r="K360" s="83">
        <f t="shared" si="136"/>
        <v>-3.534748437792572</v>
      </c>
      <c r="L360" s="3">
        <f>pwm!$I$6*A360</f>
        <v>7.3958333333333341E-3</v>
      </c>
      <c r="M360" s="3">
        <f>pwm!$D$2*J360</f>
        <v>7.2277188150919772E-6</v>
      </c>
      <c r="N360" s="3">
        <f>pwm!$I$6-M360</f>
        <v>1.360561451824136E-5</v>
      </c>
      <c r="O360" s="3">
        <f t="shared" si="135"/>
        <v>1.3634043030921551E-7</v>
      </c>
    </row>
    <row r="361" spans="1:15" x14ac:dyDescent="0.2">
      <c r="A361" s="1">
        <f t="shared" si="132"/>
        <v>356</v>
      </c>
      <c r="B361" s="1">
        <f t="shared" si="137"/>
        <v>45</v>
      </c>
      <c r="C361" s="2">
        <f>SIN(RADIANS(pwm!$L$16*B361))</f>
        <v>0.34611705707749302</v>
      </c>
      <c r="D361" s="3">
        <f>pwm!$L$7*A361</f>
        <v>7.4166666666666678E-3</v>
      </c>
      <c r="E361" s="4">
        <f>pwm!$L$7*C361</f>
        <v>7.2107720224477721E-6</v>
      </c>
      <c r="F361" s="4">
        <f>pwm!$L$7-E361</f>
        <v>1.3622561310885565E-5</v>
      </c>
      <c r="G361" s="5">
        <f t="shared" si="133"/>
        <v>0.34611705707749302</v>
      </c>
      <c r="H361" s="4">
        <f t="shared" si="134"/>
        <v>2.0833333333333336E-5</v>
      </c>
      <c r="J361" s="6">
        <f>ROUND(E361/pwm!$D$2,0)+K361</f>
        <v>169.53882942922507</v>
      </c>
      <c r="K361" s="83">
        <f t="shared" si="136"/>
        <v>-3.4611705707749301</v>
      </c>
      <c r="L361" s="3">
        <f>pwm!$I$6*A361</f>
        <v>7.4166666666666678E-3</v>
      </c>
      <c r="M361" s="3">
        <f>pwm!$D$2*J361</f>
        <v>7.0641178928843786E-6</v>
      </c>
      <c r="N361" s="3">
        <f>pwm!$I$6-M361</f>
        <v>1.3769215440448958E-5</v>
      </c>
      <c r="O361" s="3">
        <f t="shared" si="135"/>
        <v>1.4665412956339354E-7</v>
      </c>
    </row>
    <row r="362" spans="1:15" x14ac:dyDescent="0.2">
      <c r="A362" s="1">
        <f t="shared" si="132"/>
        <v>357</v>
      </c>
      <c r="B362" s="1">
        <f t="shared" si="137"/>
        <v>44</v>
      </c>
      <c r="C362" s="2">
        <f>SIN(RADIANS(pwm!$L$16*B362))</f>
        <v>0.33873792024529148</v>
      </c>
      <c r="D362" s="3">
        <f>pwm!$L$7*A362</f>
        <v>7.4375000000000005E-3</v>
      </c>
      <c r="E362" s="4">
        <f>pwm!$L$7*C362</f>
        <v>7.0570400051102402E-6</v>
      </c>
      <c r="F362" s="4">
        <f>pwm!$L$7-E362</f>
        <v>1.3776293328223095E-5</v>
      </c>
      <c r="G362" s="5">
        <f t="shared" si="133"/>
        <v>0.33873792024529148</v>
      </c>
      <c r="H362" s="4">
        <f t="shared" si="134"/>
        <v>2.0833333333333336E-5</v>
      </c>
      <c r="J362" s="6">
        <f>ROUND(E362/pwm!$D$2,0)+K362</f>
        <v>165.61262079754709</v>
      </c>
      <c r="K362" s="83">
        <f t="shared" si="136"/>
        <v>-3.387379202452915</v>
      </c>
      <c r="L362" s="3">
        <f>pwm!$I$6*A362</f>
        <v>7.4375000000000005E-3</v>
      </c>
      <c r="M362" s="3">
        <f>pwm!$D$2*J362</f>
        <v>6.9005258665644626E-6</v>
      </c>
      <c r="N362" s="3">
        <f>pwm!$I$6-M362</f>
        <v>1.3932807466768873E-5</v>
      </c>
      <c r="O362" s="3">
        <f t="shared" si="135"/>
        <v>1.5651413854577757E-7</v>
      </c>
    </row>
    <row r="363" spans="1:15" x14ac:dyDescent="0.2">
      <c r="A363" s="1">
        <f t="shared" ref="A363:A406" si="138">A362+1</f>
        <v>358</v>
      </c>
      <c r="B363" s="1">
        <f t="shared" si="137"/>
        <v>43</v>
      </c>
      <c r="C363" s="2">
        <f>SIN(RADIANS(pwm!$L$16*B363))</f>
        <v>0.33133788846257101</v>
      </c>
      <c r="D363" s="3">
        <f>pwm!$L$7*A363</f>
        <v>7.4583333333333342E-3</v>
      </c>
      <c r="E363" s="4">
        <f>pwm!$L$7*C363</f>
        <v>6.9028726763035639E-6</v>
      </c>
      <c r="F363" s="4">
        <f>pwm!$L$7-E363</f>
        <v>1.3930460657029771E-5</v>
      </c>
      <c r="G363" s="5">
        <f t="shared" si="133"/>
        <v>0.33133788846257101</v>
      </c>
      <c r="H363" s="4">
        <f t="shared" si="134"/>
        <v>2.0833333333333336E-5</v>
      </c>
      <c r="J363" s="6">
        <f>ROUND(E363/pwm!$D$2,0)+K363</f>
        <v>162.68662111537429</v>
      </c>
      <c r="K363" s="83">
        <f t="shared" si="136"/>
        <v>-3.3133788846257102</v>
      </c>
      <c r="L363" s="3">
        <f>pwm!$I$6*A363</f>
        <v>7.4583333333333342E-3</v>
      </c>
      <c r="M363" s="3">
        <f>pwm!$D$2*J363</f>
        <v>6.7786092131405957E-6</v>
      </c>
      <c r="N363" s="3">
        <f>pwm!$I$6-M363</f>
        <v>1.405472412019274E-5</v>
      </c>
      <c r="O363" s="3">
        <f t="shared" si="135"/>
        <v>1.2426346316296823E-7</v>
      </c>
    </row>
    <row r="364" spans="1:15" x14ac:dyDescent="0.2">
      <c r="A364" s="1">
        <f t="shared" si="138"/>
        <v>359</v>
      </c>
      <c r="B364" s="1">
        <f t="shared" si="137"/>
        <v>42</v>
      </c>
      <c r="C364" s="2">
        <f>SIN(RADIANS(pwm!$L$16*B364))</f>
        <v>0.3239174181981494</v>
      </c>
      <c r="D364" s="3">
        <f>pwm!$L$7*A364</f>
        <v>7.4791666666666678E-3</v>
      </c>
      <c r="E364" s="4">
        <f>pwm!$L$7*C364</f>
        <v>6.7482795457947804E-6</v>
      </c>
      <c r="F364" s="4">
        <f>pwm!$L$7-E364</f>
        <v>1.4085053787538556E-5</v>
      </c>
      <c r="G364" s="5">
        <f t="shared" si="133"/>
        <v>0.3239174181981494</v>
      </c>
      <c r="H364" s="4">
        <f t="shared" si="134"/>
        <v>2.0833333333333336E-5</v>
      </c>
      <c r="J364" s="6">
        <f>ROUND(E364/pwm!$D$2,0)+K364</f>
        <v>158.7608258180185</v>
      </c>
      <c r="K364" s="83">
        <f t="shared" si="136"/>
        <v>-3.2391741819814941</v>
      </c>
      <c r="L364" s="3">
        <f>pwm!$I$6*A364</f>
        <v>7.4791666666666678E-3</v>
      </c>
      <c r="M364" s="3">
        <f>pwm!$D$2*J364</f>
        <v>6.6150344090841044E-6</v>
      </c>
      <c r="N364" s="3">
        <f>pwm!$I$6-M364</f>
        <v>1.4218298924249232E-5</v>
      </c>
      <c r="O364" s="3">
        <f t="shared" si="135"/>
        <v>1.3324513671067599E-7</v>
      </c>
    </row>
    <row r="365" spans="1:15" x14ac:dyDescent="0.2">
      <c r="A365" s="1">
        <f t="shared" si="138"/>
        <v>360</v>
      </c>
      <c r="B365" s="1">
        <f t="shared" si="137"/>
        <v>41</v>
      </c>
      <c r="C365" s="2">
        <f>SIN(RADIANS(pwm!$L$16*B365))</f>
        <v>0.31647696718158613</v>
      </c>
      <c r="D365" s="3">
        <f>pwm!$L$7*A365</f>
        <v>7.5000000000000006E-3</v>
      </c>
      <c r="E365" s="4">
        <f>pwm!$L$7*C365</f>
        <v>6.5932701496163783E-6</v>
      </c>
      <c r="F365" s="4">
        <f>pwm!$L$7-E365</f>
        <v>1.4240063183716959E-5</v>
      </c>
      <c r="G365" s="5">
        <f t="shared" si="133"/>
        <v>0.31647696718158613</v>
      </c>
      <c r="H365" s="4">
        <f t="shared" si="134"/>
        <v>2.0833333333333336E-5</v>
      </c>
      <c r="J365" s="6">
        <f>ROUND(E365/pwm!$D$2,0)+K365</f>
        <v>154.83523032818414</v>
      </c>
      <c r="K365" s="83">
        <f t="shared" si="136"/>
        <v>-3.1647696718158613</v>
      </c>
      <c r="L365" s="3">
        <f>pwm!$I$6*A365</f>
        <v>7.5000000000000006E-3</v>
      </c>
      <c r="M365" s="3">
        <f>pwm!$D$2*J365</f>
        <v>6.4514679303410065E-6</v>
      </c>
      <c r="N365" s="3">
        <f>pwm!$I$6-M365</f>
        <v>1.438186540299233E-5</v>
      </c>
      <c r="O365" s="3">
        <f t="shared" si="135"/>
        <v>1.4180221927537186E-7</v>
      </c>
    </row>
    <row r="366" spans="1:15" x14ac:dyDescent="0.2">
      <c r="A366" s="1">
        <f t="shared" si="138"/>
        <v>361</v>
      </c>
      <c r="B366" s="1">
        <f t="shared" si="137"/>
        <v>40</v>
      </c>
      <c r="C366" s="2">
        <f>SIN(RADIANS(pwm!$L$16*B366))</f>
        <v>0.30901699437494745</v>
      </c>
      <c r="D366" s="3">
        <f>pwm!$L$7*A366</f>
        <v>7.5208333333333342E-3</v>
      </c>
      <c r="E366" s="4">
        <f>pwm!$L$7*C366</f>
        <v>6.4378540494780725E-6</v>
      </c>
      <c r="F366" s="4">
        <f>pwm!$L$7-E366</f>
        <v>1.4395479283855263E-5</v>
      </c>
      <c r="G366" s="5">
        <f t="shared" si="133"/>
        <v>0.30901699437494745</v>
      </c>
      <c r="H366" s="4">
        <f t="shared" si="134"/>
        <v>2.0833333333333336E-5</v>
      </c>
      <c r="J366" s="6">
        <f>ROUND(E366/pwm!$D$2,0)+K366</f>
        <v>151.90983005625051</v>
      </c>
      <c r="K366" s="83">
        <f t="shared" si="136"/>
        <v>-3.0901699437494745</v>
      </c>
      <c r="L366" s="3">
        <f>pwm!$I$6*A366</f>
        <v>7.5208333333333342E-3</v>
      </c>
      <c r="M366" s="3">
        <f>pwm!$D$2*J366</f>
        <v>6.3295762523437719E-6</v>
      </c>
      <c r="N366" s="3">
        <f>pwm!$I$6-M366</f>
        <v>1.4503757080989564E-5</v>
      </c>
      <c r="O366" s="3">
        <f t="shared" si="135"/>
        <v>1.0827779713430058E-7</v>
      </c>
    </row>
    <row r="367" spans="1:15" x14ac:dyDescent="0.2">
      <c r="A367" s="1">
        <f t="shared" si="138"/>
        <v>362</v>
      </c>
      <c r="B367" s="1">
        <f t="shared" si="137"/>
        <v>39</v>
      </c>
      <c r="C367" s="2">
        <f>SIN(RADIANS(pwm!$L$16*B367))</f>
        <v>0.30153795994449578</v>
      </c>
      <c r="D367" s="3">
        <f>pwm!$L$7*A367</f>
        <v>7.5416666666666679E-3</v>
      </c>
      <c r="E367" s="4">
        <f>pwm!$L$7*C367</f>
        <v>6.2820408321769961E-6</v>
      </c>
      <c r="F367" s="4">
        <f>pwm!$L$7-E367</f>
        <v>1.4551292501156339E-5</v>
      </c>
      <c r="G367" s="5">
        <f t="shared" si="133"/>
        <v>0.30153795994449578</v>
      </c>
      <c r="H367" s="4">
        <f t="shared" si="134"/>
        <v>2.0833333333333336E-5</v>
      </c>
      <c r="J367" s="6">
        <f>ROUND(E367/pwm!$D$2,0)+K367</f>
        <v>147.98462040055503</v>
      </c>
      <c r="K367" s="83">
        <f t="shared" si="136"/>
        <v>-3.0153795994449579</v>
      </c>
      <c r="L367" s="3">
        <f>pwm!$I$6*A367</f>
        <v>7.5416666666666679E-3</v>
      </c>
      <c r="M367" s="3">
        <f>pwm!$D$2*J367</f>
        <v>6.1660258500231268E-6</v>
      </c>
      <c r="N367" s="3">
        <f>pwm!$I$6-M367</f>
        <v>1.466730748331021E-5</v>
      </c>
      <c r="O367" s="3">
        <f t="shared" si="135"/>
        <v>1.1601498215386921E-7</v>
      </c>
    </row>
    <row r="368" spans="1:15" x14ac:dyDescent="0.2">
      <c r="A368" s="1">
        <f t="shared" si="138"/>
        <v>363</v>
      </c>
      <c r="B368" s="1">
        <f t="shared" si="137"/>
        <v>38</v>
      </c>
      <c r="C368" s="2">
        <f>SIN(RADIANS(pwm!$L$16*B368))</f>
        <v>0.294040325232304</v>
      </c>
      <c r="D368" s="3">
        <f>pwm!$L$7*A368</f>
        <v>7.5625000000000006E-3</v>
      </c>
      <c r="E368" s="4">
        <f>pwm!$L$7*C368</f>
        <v>6.1258401090063345E-6</v>
      </c>
      <c r="F368" s="4">
        <f>pwm!$L$7-E368</f>
        <v>1.4707493224327002E-5</v>
      </c>
      <c r="G368" s="5">
        <f t="shared" si="133"/>
        <v>0.294040325232304</v>
      </c>
      <c r="H368" s="4">
        <f t="shared" si="134"/>
        <v>2.0833333333333336E-5</v>
      </c>
      <c r="J368" s="6">
        <f>ROUND(E368/pwm!$D$2,0)+K368</f>
        <v>144.05959674767695</v>
      </c>
      <c r="K368" s="83">
        <f t="shared" si="136"/>
        <v>-2.9404032523230401</v>
      </c>
      <c r="L368" s="3">
        <f>pwm!$I$6*A368</f>
        <v>7.5625000000000006E-3</v>
      </c>
      <c r="M368" s="3">
        <f>pwm!$D$2*J368</f>
        <v>6.0024831978198733E-6</v>
      </c>
      <c r="N368" s="3">
        <f>pwm!$I$6-M368</f>
        <v>1.4830850135513463E-5</v>
      </c>
      <c r="O368" s="3">
        <f t="shared" si="135"/>
        <v>1.2335691118646121E-7</v>
      </c>
    </row>
    <row r="369" spans="1:15" x14ac:dyDescent="0.2">
      <c r="A369" s="1">
        <f t="shared" si="138"/>
        <v>364</v>
      </c>
      <c r="B369" s="1">
        <f t="shared" si="137"/>
        <v>37</v>
      </c>
      <c r="C369" s="2">
        <f>SIN(RADIANS(pwm!$L$16*B369))</f>
        <v>0.28652455272779831</v>
      </c>
      <c r="D369" s="3">
        <f>pwm!$L$7*A369</f>
        <v>7.5833333333333343E-3</v>
      </c>
      <c r="E369" s="4">
        <f>pwm!$L$7*C369</f>
        <v>5.9692615151624652E-6</v>
      </c>
      <c r="F369" s="4">
        <f>pwm!$L$7-E369</f>
        <v>1.4864071818170872E-5</v>
      </c>
      <c r="G369" s="5">
        <f t="shared" si="133"/>
        <v>0.28652455272779831</v>
      </c>
      <c r="H369" s="4">
        <f t="shared" si="134"/>
        <v>2.0833333333333336E-5</v>
      </c>
      <c r="J369" s="6">
        <f>ROUND(E369/pwm!$D$2,0)+K369</f>
        <v>140.13475447272202</v>
      </c>
      <c r="K369" s="83">
        <f t="shared" si="136"/>
        <v>-2.8652455272779829</v>
      </c>
      <c r="L369" s="3">
        <f>pwm!$I$6*A369</f>
        <v>7.5833333333333343E-3</v>
      </c>
      <c r="M369" s="3">
        <f>pwm!$D$2*J369</f>
        <v>5.8389481030300847E-6</v>
      </c>
      <c r="N369" s="3">
        <f>pwm!$I$6-M369</f>
        <v>1.4994385230303251E-5</v>
      </c>
      <c r="O369" s="3">
        <f t="shared" si="135"/>
        <v>1.3031341213238045E-7</v>
      </c>
    </row>
    <row r="370" spans="1:15" x14ac:dyDescent="0.2">
      <c r="A370" s="1">
        <f t="shared" si="138"/>
        <v>365</v>
      </c>
      <c r="B370" s="1">
        <f t="shared" si="137"/>
        <v>36</v>
      </c>
      <c r="C370" s="2">
        <f>SIN(RADIANS(pwm!$L$16*B370))</f>
        <v>0.27899110603922933</v>
      </c>
      <c r="D370" s="3">
        <f>pwm!$L$7*A370</f>
        <v>7.6041666666666679E-3</v>
      </c>
      <c r="E370" s="4">
        <f>pwm!$L$7*C370</f>
        <v>5.8123147091506119E-6</v>
      </c>
      <c r="F370" s="4">
        <f>pwm!$L$7-E370</f>
        <v>1.5021018624182724E-5</v>
      </c>
      <c r="G370" s="5">
        <f t="shared" si="133"/>
        <v>0.27899110603922933</v>
      </c>
      <c r="H370" s="4">
        <f t="shared" si="134"/>
        <v>2.0833333333333336E-5</v>
      </c>
      <c r="J370" s="6">
        <f>ROUND(E370/pwm!$D$2,0)+K370</f>
        <v>136.21008893960772</v>
      </c>
      <c r="K370" s="83">
        <f t="shared" si="136"/>
        <v>-2.7899110603922934</v>
      </c>
      <c r="L370" s="3">
        <f>pwm!$I$6*A370</f>
        <v>7.6041666666666679E-3</v>
      </c>
      <c r="M370" s="3">
        <f>pwm!$D$2*J370</f>
        <v>5.6754203724836555E-6</v>
      </c>
      <c r="N370" s="3">
        <f>pwm!$I$6-M370</f>
        <v>1.5157912960849681E-5</v>
      </c>
      <c r="O370" s="3">
        <f t="shared" si="135"/>
        <v>1.368943366669564E-7</v>
      </c>
    </row>
    <row r="371" spans="1:15" x14ac:dyDescent="0.2">
      <c r="A371" s="1">
        <f t="shared" si="138"/>
        <v>366</v>
      </c>
      <c r="B371" s="1">
        <f t="shared" si="137"/>
        <v>35</v>
      </c>
      <c r="C371" s="2">
        <f>SIN(RADIANS(pwm!$L$16*B371))</f>
        <v>0.27144044986507432</v>
      </c>
      <c r="D371" s="3">
        <f>pwm!$L$7*A371</f>
        <v>7.6250000000000007E-3</v>
      </c>
      <c r="E371" s="4">
        <f>pwm!$L$7*C371</f>
        <v>5.655009372189049E-6</v>
      </c>
      <c r="F371" s="4">
        <f>pwm!$L$7-E371</f>
        <v>1.5178323961144287E-5</v>
      </c>
      <c r="G371" s="5">
        <f t="shared" ref="G371:G406" si="139">E371/H371</f>
        <v>0.27144044986507432</v>
      </c>
      <c r="H371" s="4">
        <f t="shared" ref="H371:H406" si="140">E371+F371</f>
        <v>2.0833333333333336E-5</v>
      </c>
      <c r="J371" s="6">
        <f>ROUND(E371/pwm!$D$2,0)+K371</f>
        <v>133.28559550134926</v>
      </c>
      <c r="K371" s="83">
        <f t="shared" si="136"/>
        <v>-2.714404498650743</v>
      </c>
      <c r="L371" s="3">
        <f>pwm!$I$6*A371</f>
        <v>7.6250000000000007E-3</v>
      </c>
      <c r="M371" s="3">
        <f>pwm!$D$2*J371</f>
        <v>5.5535664792228863E-6</v>
      </c>
      <c r="N371" s="3">
        <f>pwm!$I$6-M371</f>
        <v>1.5279766854110449E-5</v>
      </c>
      <c r="O371" s="3">
        <f t="shared" ref="O371:O406" si="141">E371-M371</f>
        <v>1.0144289296616278E-7</v>
      </c>
    </row>
    <row r="372" spans="1:15" x14ac:dyDescent="0.2">
      <c r="A372" s="1">
        <f t="shared" si="138"/>
        <v>367</v>
      </c>
      <c r="B372" s="1">
        <f t="shared" si="137"/>
        <v>34</v>
      </c>
      <c r="C372" s="2">
        <f>SIN(RADIANS(pwm!$L$16*B372))</f>
        <v>0.26387304996537292</v>
      </c>
      <c r="D372" s="3">
        <f>pwm!$L$7*A372</f>
        <v>7.6458333333333343E-3</v>
      </c>
      <c r="E372" s="4">
        <f>pwm!$L$7*C372</f>
        <v>5.4973552076119363E-6</v>
      </c>
      <c r="F372" s="4">
        <f>pwm!$L$7-E372</f>
        <v>1.5335978125721401E-5</v>
      </c>
      <c r="G372" s="5">
        <f t="shared" si="139"/>
        <v>0.26387304996537292</v>
      </c>
      <c r="H372" s="4">
        <f t="shared" si="140"/>
        <v>2.0833333333333336E-5</v>
      </c>
      <c r="J372" s="6">
        <f>ROUND(E372/pwm!$D$2,0)+K372</f>
        <v>129.36126950034628</v>
      </c>
      <c r="K372" s="83">
        <f t="shared" si="136"/>
        <v>-2.6387304996537293</v>
      </c>
      <c r="L372" s="3">
        <f>pwm!$I$6*A372</f>
        <v>7.6458333333333343E-3</v>
      </c>
      <c r="M372" s="3">
        <f>pwm!$D$2*J372</f>
        <v>5.3900528958477624E-6</v>
      </c>
      <c r="N372" s="3">
        <f>pwm!$I$6-M372</f>
        <v>1.5443280437485572E-5</v>
      </c>
      <c r="O372" s="3">
        <f t="shared" si="141"/>
        <v>1.0730231176417389E-7</v>
      </c>
    </row>
    <row r="373" spans="1:15" x14ac:dyDescent="0.2">
      <c r="A373" s="1">
        <f t="shared" si="138"/>
        <v>368</v>
      </c>
      <c r="B373" s="1">
        <f t="shared" si="137"/>
        <v>33</v>
      </c>
      <c r="C373" s="2">
        <f>SIN(RADIANS(pwm!$L$16*B373))</f>
        <v>0.25628937313299666</v>
      </c>
      <c r="D373" s="3">
        <f>pwm!$L$7*A373</f>
        <v>7.666666666666668E-3</v>
      </c>
      <c r="E373" s="4">
        <f>pwm!$L$7*C373</f>
        <v>5.3393619402707647E-6</v>
      </c>
      <c r="F373" s="4">
        <f>pwm!$L$7-E373</f>
        <v>1.5493971393062571E-5</v>
      </c>
      <c r="G373" s="5">
        <f t="shared" si="139"/>
        <v>0.25628937313299666</v>
      </c>
      <c r="H373" s="4">
        <f t="shared" si="140"/>
        <v>2.0833333333333336E-5</v>
      </c>
      <c r="J373" s="6">
        <f>ROUND(E373/pwm!$D$2,0)+K373</f>
        <v>125.43710626867004</v>
      </c>
      <c r="K373" s="83">
        <f t="shared" si="136"/>
        <v>-2.5628937313299667</v>
      </c>
      <c r="L373" s="3">
        <f>pwm!$I$6*A373</f>
        <v>7.666666666666668E-3</v>
      </c>
      <c r="M373" s="3">
        <f>pwm!$D$2*J373</f>
        <v>5.2265460945279188E-6</v>
      </c>
      <c r="N373" s="3">
        <f>pwm!$I$6-M373</f>
        <v>1.5606787238805417E-5</v>
      </c>
      <c r="O373" s="3">
        <f t="shared" si="141"/>
        <v>1.1281584574284598E-7</v>
      </c>
    </row>
    <row r="374" spans="1:15" x14ac:dyDescent="0.2">
      <c r="A374" s="1">
        <f t="shared" si="138"/>
        <v>369</v>
      </c>
      <c r="B374" s="1">
        <f t="shared" si="137"/>
        <v>32</v>
      </c>
      <c r="C374" s="2">
        <f>SIN(RADIANS(pwm!$L$16*B374))</f>
        <v>0.24868988716485479</v>
      </c>
      <c r="D374" s="3">
        <f>pwm!$L$7*A374</f>
        <v>7.6875000000000008E-3</v>
      </c>
      <c r="E374" s="4">
        <f>pwm!$L$7*C374</f>
        <v>5.1810393159344752E-6</v>
      </c>
      <c r="F374" s="4">
        <f>pwm!$L$7-E374</f>
        <v>1.5652294017398859E-5</v>
      </c>
      <c r="G374" s="5">
        <f t="shared" si="139"/>
        <v>0.24868988716485477</v>
      </c>
      <c r="H374" s="4">
        <f t="shared" si="140"/>
        <v>2.0833333333333336E-5</v>
      </c>
      <c r="J374" s="6">
        <f>ROUND(E374/pwm!$D$2,0)+K374</f>
        <v>121.51310112835145</v>
      </c>
      <c r="K374" s="83">
        <f t="shared" si="136"/>
        <v>-2.4868988716485481</v>
      </c>
      <c r="L374" s="3">
        <f>pwm!$I$6*A374</f>
        <v>7.6875000000000008E-3</v>
      </c>
      <c r="M374" s="3">
        <f>pwm!$D$2*J374</f>
        <v>5.0630458803479773E-6</v>
      </c>
      <c r="N374" s="3">
        <f>pwm!$I$6-M374</f>
        <v>1.5770287452985358E-5</v>
      </c>
      <c r="O374" s="3">
        <f t="shared" si="141"/>
        <v>1.1799343558649787E-7</v>
      </c>
    </row>
    <row r="375" spans="1:15" x14ac:dyDescent="0.2">
      <c r="A375" s="1">
        <f t="shared" si="138"/>
        <v>370</v>
      </c>
      <c r="B375" s="1">
        <f t="shared" si="137"/>
        <v>31</v>
      </c>
      <c r="C375" s="2">
        <f>SIN(RADIANS(pwm!$L$16*B375))</f>
        <v>0.2410750608330387</v>
      </c>
      <c r="D375" s="3">
        <f>pwm!$L$7*A375</f>
        <v>7.7083333333333344E-3</v>
      </c>
      <c r="E375" s="4">
        <f>pwm!$L$7*C375</f>
        <v>5.0223971006883071E-6</v>
      </c>
      <c r="F375" s="4">
        <f>pwm!$L$7-E375</f>
        <v>1.5810936232645029E-5</v>
      </c>
      <c r="G375" s="5">
        <f t="shared" si="139"/>
        <v>0.2410750608330387</v>
      </c>
      <c r="H375" s="4">
        <f t="shared" si="140"/>
        <v>2.0833333333333336E-5</v>
      </c>
      <c r="J375" s="6">
        <f>ROUND(E375/pwm!$D$2,0)+K375</f>
        <v>118.58924939166961</v>
      </c>
      <c r="K375" s="83">
        <f t="shared" si="136"/>
        <v>-2.4107506083303871</v>
      </c>
      <c r="L375" s="3">
        <f>pwm!$I$6*A375</f>
        <v>7.7083333333333344E-3</v>
      </c>
      <c r="M375" s="3">
        <f>pwm!$D$2*J375</f>
        <v>4.9412187246529006E-6</v>
      </c>
      <c r="N375" s="3">
        <f>pwm!$I$6-M375</f>
        <v>1.5892114608680435E-5</v>
      </c>
      <c r="O375" s="3">
        <f t="shared" si="141"/>
        <v>8.1178376035406482E-8</v>
      </c>
    </row>
    <row r="376" spans="1:15" x14ac:dyDescent="0.2">
      <c r="A376" s="1">
        <f t="shared" si="138"/>
        <v>371</v>
      </c>
      <c r="B376" s="1">
        <f t="shared" si="137"/>
        <v>30</v>
      </c>
      <c r="C376" s="2">
        <f>SIN(RADIANS(pwm!$L$16*B376))</f>
        <v>0.23344536385590542</v>
      </c>
      <c r="D376" s="3">
        <f>pwm!$L$7*A376</f>
        <v>7.729166666666668E-3</v>
      </c>
      <c r="E376" s="4">
        <f>pwm!$L$7*C376</f>
        <v>4.8634450803313635E-6</v>
      </c>
      <c r="F376" s="4">
        <f>pwm!$L$7-E376</f>
        <v>1.5969888253001973E-5</v>
      </c>
      <c r="G376" s="5">
        <f t="shared" si="139"/>
        <v>0.23344536385590542</v>
      </c>
      <c r="H376" s="4">
        <f t="shared" si="140"/>
        <v>2.0833333333333336E-5</v>
      </c>
      <c r="J376" s="6">
        <f>ROUND(E376/pwm!$D$2,0)+K376</f>
        <v>114.66554636144095</v>
      </c>
      <c r="K376" s="83">
        <f t="shared" si="136"/>
        <v>-2.3344536385590544</v>
      </c>
      <c r="L376" s="3">
        <f>pwm!$I$6*A376</f>
        <v>7.729166666666668E-3</v>
      </c>
      <c r="M376" s="3">
        <f>pwm!$D$2*J376</f>
        <v>4.7777310983933731E-6</v>
      </c>
      <c r="N376" s="3">
        <f>pwm!$I$6-M376</f>
        <v>1.6055602234939965E-5</v>
      </c>
      <c r="O376" s="3">
        <f t="shared" si="141"/>
        <v>8.5713981937990395E-8</v>
      </c>
    </row>
    <row r="377" spans="1:15" x14ac:dyDescent="0.2">
      <c r="A377" s="1">
        <f t="shared" si="138"/>
        <v>372</v>
      </c>
      <c r="B377" s="1">
        <f t="shared" si="137"/>
        <v>29</v>
      </c>
      <c r="C377" s="2">
        <f>SIN(RADIANS(pwm!$L$16*B377))</f>
        <v>0.22580126686910373</v>
      </c>
      <c r="D377" s="3">
        <f>pwm!$L$7*A377</f>
        <v>7.7500000000000008E-3</v>
      </c>
      <c r="E377" s="4">
        <f>pwm!$L$7*C377</f>
        <v>4.7041930597729948E-6</v>
      </c>
      <c r="F377" s="4">
        <f>pwm!$L$7-E377</f>
        <v>1.612914027356034E-5</v>
      </c>
      <c r="G377" s="5">
        <f t="shared" si="139"/>
        <v>0.22580126686910371</v>
      </c>
      <c r="H377" s="4">
        <f t="shared" si="140"/>
        <v>2.0833333333333336E-5</v>
      </c>
      <c r="J377" s="6">
        <f>ROUND(E377/pwm!$D$2,0)+K377</f>
        <v>110.74198733130896</v>
      </c>
      <c r="K377" s="83">
        <f t="shared" si="136"/>
        <v>-2.2580126686910376</v>
      </c>
      <c r="L377" s="3">
        <f>pwm!$I$6*A377</f>
        <v>7.7500000000000008E-3</v>
      </c>
      <c r="M377" s="3">
        <f>pwm!$D$2*J377</f>
        <v>4.6142494721378738E-6</v>
      </c>
      <c r="N377" s="3">
        <f>pwm!$I$6-M377</f>
        <v>1.6219083861195462E-5</v>
      </c>
      <c r="O377" s="3">
        <f t="shared" si="141"/>
        <v>8.9943587635120986E-8</v>
      </c>
    </row>
    <row r="378" spans="1:15" x14ac:dyDescent="0.2">
      <c r="A378" s="1">
        <f t="shared" si="138"/>
        <v>373</v>
      </c>
      <c r="B378" s="1">
        <f t="shared" si="137"/>
        <v>28</v>
      </c>
      <c r="C378" s="2">
        <f>SIN(RADIANS(pwm!$L$16*B378))</f>
        <v>0.21814324139654256</v>
      </c>
      <c r="D378" s="3">
        <f>pwm!$L$7*A378</f>
        <v>7.7708333333333345E-3</v>
      </c>
      <c r="E378" s="4">
        <f>pwm!$L$7*C378</f>
        <v>4.5446508624279707E-6</v>
      </c>
      <c r="F378" s="4">
        <f>pwm!$L$7-E378</f>
        <v>1.6288682470905364E-5</v>
      </c>
      <c r="G378" s="5">
        <f t="shared" si="139"/>
        <v>0.21814324139654256</v>
      </c>
      <c r="H378" s="4">
        <f t="shared" si="140"/>
        <v>2.0833333333333336E-5</v>
      </c>
      <c r="J378" s="6">
        <f>ROUND(E378/pwm!$D$2,0)+K378</f>
        <v>106.81856758603458</v>
      </c>
      <c r="K378" s="83">
        <f t="shared" si="136"/>
        <v>-2.1814324139654255</v>
      </c>
      <c r="L378" s="3">
        <f>pwm!$I$6*A378</f>
        <v>7.7708333333333345E-3</v>
      </c>
      <c r="M378" s="3">
        <f>pwm!$D$2*J378</f>
        <v>4.4507736494181076E-6</v>
      </c>
      <c r="N378" s="3">
        <f>pwm!$I$6-M378</f>
        <v>1.6382559683915228E-5</v>
      </c>
      <c r="O378" s="3">
        <f t="shared" si="141"/>
        <v>9.3877213009863162E-8</v>
      </c>
    </row>
    <row r="379" spans="1:15" x14ac:dyDescent="0.2">
      <c r="A379" s="1">
        <f t="shared" si="138"/>
        <v>374</v>
      </c>
      <c r="B379" s="1">
        <f t="shared" si="137"/>
        <v>27</v>
      </c>
      <c r="C379" s="2">
        <f>SIN(RADIANS(pwm!$L$16*B379))</f>
        <v>0.2104717598213057</v>
      </c>
      <c r="D379" s="3">
        <f>pwm!$L$7*A379</f>
        <v>7.7916666666666681E-3</v>
      </c>
      <c r="E379" s="4">
        <f>pwm!$L$7*C379</f>
        <v>4.3848283296105359E-6</v>
      </c>
      <c r="F379" s="4">
        <f>pwm!$L$7-E379</f>
        <v>1.6448505003722802E-5</v>
      </c>
      <c r="G379" s="5">
        <f t="shared" si="139"/>
        <v>0.2104717598213057</v>
      </c>
      <c r="H379" s="4">
        <f t="shared" si="140"/>
        <v>2.0833333333333336E-5</v>
      </c>
      <c r="J379" s="6">
        <f>ROUND(E379/pwm!$D$2,0)+K379</f>
        <v>102.89528240178694</v>
      </c>
      <c r="K379" s="83">
        <f t="shared" si="136"/>
        <v>-2.1047175982130568</v>
      </c>
      <c r="L379" s="3">
        <f>pwm!$I$6*A379</f>
        <v>7.7916666666666681E-3</v>
      </c>
      <c r="M379" s="3">
        <f>pwm!$D$2*J379</f>
        <v>4.2873034334077893E-6</v>
      </c>
      <c r="N379" s="3">
        <f>pwm!$I$6-M379</f>
        <v>1.6546029899925547E-5</v>
      </c>
      <c r="O379" s="3">
        <f t="shared" si="141"/>
        <v>9.7524896202746668E-8</v>
      </c>
    </row>
    <row r="380" spans="1:15" x14ac:dyDescent="0.2">
      <c r="A380" s="1">
        <f t="shared" si="138"/>
        <v>375</v>
      </c>
      <c r="B380" s="1">
        <f t="shared" si="137"/>
        <v>26</v>
      </c>
      <c r="C380" s="2">
        <f>SIN(RADIANS(pwm!$L$16*B380))</f>
        <v>0.20278729535651249</v>
      </c>
      <c r="D380" s="3">
        <f>pwm!$L$7*A380</f>
        <v>7.8125000000000017E-3</v>
      </c>
      <c r="E380" s="4">
        <f>pwm!$L$7*C380</f>
        <v>4.2247353199273438E-6</v>
      </c>
      <c r="F380" s="4">
        <f>pwm!$L$7-E380</f>
        <v>1.6608598013405994E-5</v>
      </c>
      <c r="G380" s="5">
        <f t="shared" si="139"/>
        <v>0.20278729535651246</v>
      </c>
      <c r="H380" s="4">
        <f t="shared" si="140"/>
        <v>2.0833333333333336E-5</v>
      </c>
      <c r="J380" s="6">
        <f>ROUND(E380/pwm!$D$2,0)+K380</f>
        <v>98.972127046434878</v>
      </c>
      <c r="K380" s="83">
        <f t="shared" si="136"/>
        <v>-2.027872953565125</v>
      </c>
      <c r="L380" s="3">
        <f>pwm!$I$6*A380</f>
        <v>7.8125000000000017E-3</v>
      </c>
      <c r="M380" s="3">
        <f>pwm!$D$2*J380</f>
        <v>4.1238386269347868E-6</v>
      </c>
      <c r="N380" s="3">
        <f>pwm!$I$6-M380</f>
        <v>1.6709494706398549E-5</v>
      </c>
      <c r="O380" s="3">
        <f t="shared" si="141"/>
        <v>1.0089669299255705E-7</v>
      </c>
    </row>
    <row r="381" spans="1:15" x14ac:dyDescent="0.2">
      <c r="A381" s="1">
        <f t="shared" si="138"/>
        <v>376</v>
      </c>
      <c r="B381" s="1">
        <f t="shared" si="137"/>
        <v>25</v>
      </c>
      <c r="C381" s="2">
        <f>SIN(RADIANS(pwm!$L$16*B381))</f>
        <v>0.19509032201612828</v>
      </c>
      <c r="D381" s="3">
        <f>pwm!$L$7*A381</f>
        <v>7.8333333333333345E-3</v>
      </c>
      <c r="E381" s="4">
        <f>pwm!$L$7*C381</f>
        <v>4.0643817086693395E-6</v>
      </c>
      <c r="F381" s="4">
        <f>pwm!$L$7-E381</f>
        <v>1.6768951624663997E-5</v>
      </c>
      <c r="G381" s="5">
        <f t="shared" si="139"/>
        <v>0.19509032201612828</v>
      </c>
      <c r="H381" s="4">
        <f t="shared" si="140"/>
        <v>2.0833333333333336E-5</v>
      </c>
      <c r="J381" s="6">
        <f>ROUND(E381/pwm!$D$2,0)+K381</f>
        <v>96.04909677983872</v>
      </c>
      <c r="K381" s="83">
        <f t="shared" si="136"/>
        <v>-1.9509032201612828</v>
      </c>
      <c r="L381" s="3">
        <f>pwm!$I$6*A381</f>
        <v>7.8333333333333345E-3</v>
      </c>
      <c r="M381" s="3">
        <f>pwm!$D$2*J381</f>
        <v>4.0020456991599468E-6</v>
      </c>
      <c r="N381" s="3">
        <f>pwm!$I$6-M381</f>
        <v>1.6831287634173388E-5</v>
      </c>
      <c r="O381" s="3">
        <f t="shared" si="141"/>
        <v>6.2336009509392793E-8</v>
      </c>
    </row>
    <row r="382" spans="1:15" x14ac:dyDescent="0.2">
      <c r="A382" s="1">
        <f t="shared" si="138"/>
        <v>377</v>
      </c>
      <c r="B382" s="1">
        <f t="shared" si="137"/>
        <v>24</v>
      </c>
      <c r="C382" s="2">
        <f>SIN(RADIANS(pwm!$L$16*B382))</f>
        <v>0.18738131458572463</v>
      </c>
      <c r="D382" s="3">
        <f>pwm!$L$7*A382</f>
        <v>7.8541666666666673E-3</v>
      </c>
      <c r="E382" s="4">
        <f>pwm!$L$7*C382</f>
        <v>3.9037773872025968E-6</v>
      </c>
      <c r="F382" s="4">
        <f>pwm!$L$7-E382</f>
        <v>1.6929555946130738E-5</v>
      </c>
      <c r="G382" s="5">
        <f t="shared" si="139"/>
        <v>0.18738131458572463</v>
      </c>
      <c r="H382" s="4">
        <f t="shared" si="140"/>
        <v>2.0833333333333336E-5</v>
      </c>
      <c r="J382" s="6">
        <f>ROUND(E382/pwm!$D$2,0)+K382</f>
        <v>92.126186854142759</v>
      </c>
      <c r="K382" s="83">
        <f t="shared" si="136"/>
        <v>-1.8738131458572462</v>
      </c>
      <c r="L382" s="3">
        <f>pwm!$I$6*A382</f>
        <v>7.8541666666666673E-3</v>
      </c>
      <c r="M382" s="3">
        <f>pwm!$D$2*J382</f>
        <v>3.8385911189226155E-6</v>
      </c>
      <c r="N382" s="3">
        <f>pwm!$I$6-M382</f>
        <v>1.699474221441072E-5</v>
      </c>
      <c r="O382" s="3">
        <f t="shared" si="141"/>
        <v>6.5186268279981213E-8</v>
      </c>
    </row>
    <row r="383" spans="1:15" x14ac:dyDescent="0.2">
      <c r="A383" s="1">
        <f t="shared" si="138"/>
        <v>378</v>
      </c>
      <c r="B383" s="1">
        <f t="shared" si="137"/>
        <v>23</v>
      </c>
      <c r="C383" s="2">
        <f>SIN(RADIANS(pwm!$L$16*B383))</f>
        <v>0.17966074859319256</v>
      </c>
      <c r="D383" s="3">
        <f>pwm!$L$7*A383</f>
        <v>7.8750000000000018E-3</v>
      </c>
      <c r="E383" s="4">
        <f>pwm!$L$7*C383</f>
        <v>3.742932262358179E-6</v>
      </c>
      <c r="F383" s="4">
        <f>pwm!$L$7-E383</f>
        <v>1.7090401070975158E-5</v>
      </c>
      <c r="G383" s="5">
        <f t="shared" si="139"/>
        <v>0.17966074859319256</v>
      </c>
      <c r="H383" s="4">
        <f t="shared" si="140"/>
        <v>2.0833333333333336E-5</v>
      </c>
      <c r="J383" s="6">
        <f>ROUND(E383/pwm!$D$2,0)+K383</f>
        <v>88.203392514068071</v>
      </c>
      <c r="K383" s="83">
        <f t="shared" ref="K383:K406" si="142">$K$3*C383</f>
        <v>-1.7966074859319257</v>
      </c>
      <c r="L383" s="3">
        <f>pwm!$I$6*A383</f>
        <v>7.8750000000000018E-3</v>
      </c>
      <c r="M383" s="3">
        <f>pwm!$D$2*J383</f>
        <v>3.6751413547528366E-6</v>
      </c>
      <c r="N383" s="3">
        <f>pwm!$I$6-M383</f>
        <v>1.7158191978580501E-5</v>
      </c>
      <c r="O383" s="3">
        <f t="shared" si="141"/>
        <v>6.7790907605342427E-8</v>
      </c>
    </row>
    <row r="384" spans="1:15" x14ac:dyDescent="0.2">
      <c r="A384" s="1">
        <f t="shared" si="138"/>
        <v>379</v>
      </c>
      <c r="B384" s="1">
        <f t="shared" si="137"/>
        <v>22</v>
      </c>
      <c r="C384" s="2">
        <f>SIN(RADIANS(pwm!$L$16*B384))</f>
        <v>0.17192910027940958</v>
      </c>
      <c r="D384" s="3">
        <f>pwm!$L$7*A384</f>
        <v>7.8958333333333346E-3</v>
      </c>
      <c r="E384" s="4">
        <f>pwm!$L$7*C384</f>
        <v>3.5818562558210335E-6</v>
      </c>
      <c r="F384" s="4">
        <f>pwm!$L$7-E384</f>
        <v>1.7251477077512303E-5</v>
      </c>
      <c r="G384" s="5">
        <f t="shared" si="139"/>
        <v>0.17192910027940958</v>
      </c>
      <c r="H384" s="4">
        <f t="shared" si="140"/>
        <v>2.0833333333333336E-5</v>
      </c>
      <c r="J384" s="6">
        <f>ROUND(E384/pwm!$D$2,0)+K384</f>
        <v>84.280708997205906</v>
      </c>
      <c r="K384" s="83">
        <f t="shared" si="142"/>
        <v>-1.7192910027940957</v>
      </c>
      <c r="L384" s="3">
        <f>pwm!$I$6*A384</f>
        <v>7.8958333333333346E-3</v>
      </c>
      <c r="M384" s="3">
        <f>pwm!$D$2*J384</f>
        <v>3.5116962082169128E-6</v>
      </c>
      <c r="N384" s="3">
        <f>pwm!$I$6-M384</f>
        <v>1.7321637125116424E-5</v>
      </c>
      <c r="O384" s="3">
        <f t="shared" si="141"/>
        <v>7.0160047604120626E-8</v>
      </c>
    </row>
    <row r="385" spans="1:15" x14ac:dyDescent="0.2">
      <c r="A385" s="1">
        <f t="shared" si="138"/>
        <v>380</v>
      </c>
      <c r="B385" s="1">
        <f t="shared" si="137"/>
        <v>21</v>
      </c>
      <c r="C385" s="2">
        <f>SIN(RADIANS(pwm!$L$16*B385))</f>
        <v>0.16418684656886295</v>
      </c>
      <c r="D385" s="3">
        <f>pwm!$L$7*A385</f>
        <v>7.9166666666666673E-3</v>
      </c>
      <c r="E385" s="4">
        <f>pwm!$L$7*C385</f>
        <v>3.4205593035179786E-6</v>
      </c>
      <c r="F385" s="4">
        <f>pwm!$L$7-E385</f>
        <v>1.7412774029815356E-5</v>
      </c>
      <c r="G385" s="5">
        <f t="shared" si="139"/>
        <v>0.16418684656886295</v>
      </c>
      <c r="H385" s="4">
        <f t="shared" si="140"/>
        <v>2.0833333333333336E-5</v>
      </c>
      <c r="J385" s="6">
        <f>ROUND(E385/pwm!$D$2,0)+K385</f>
        <v>80.358131534311369</v>
      </c>
      <c r="K385" s="83">
        <f t="shared" si="142"/>
        <v>-1.6418684656886295</v>
      </c>
      <c r="L385" s="3">
        <f>pwm!$I$6*A385</f>
        <v>7.9166666666666673E-3</v>
      </c>
      <c r="M385" s="3">
        <f>pwm!$D$2*J385</f>
        <v>3.348255480596307E-6</v>
      </c>
      <c r="N385" s="3">
        <f>pwm!$I$6-M385</f>
        <v>1.748507785273703E-5</v>
      </c>
      <c r="O385" s="3">
        <f t="shared" si="141"/>
        <v>7.2303822921671611E-8</v>
      </c>
    </row>
    <row r="386" spans="1:15" x14ac:dyDescent="0.2">
      <c r="A386" s="1">
        <f t="shared" si="138"/>
        <v>381</v>
      </c>
      <c r="B386" s="1">
        <f t="shared" si="137"/>
        <v>20</v>
      </c>
      <c r="C386" s="2">
        <f>SIN(RADIANS(pwm!$L$16*B386))</f>
        <v>0.1564344650402309</v>
      </c>
      <c r="D386" s="3">
        <f>pwm!$L$7*A386</f>
        <v>7.9375000000000018E-3</v>
      </c>
      <c r="E386" s="4">
        <f>pwm!$L$7*C386</f>
        <v>3.2590513550048108E-6</v>
      </c>
      <c r="F386" s="4">
        <f>pwm!$L$7-E386</f>
        <v>1.7574281978328526E-5</v>
      </c>
      <c r="G386" s="5">
        <f t="shared" si="139"/>
        <v>0.1564344650402309</v>
      </c>
      <c r="H386" s="4">
        <f t="shared" si="140"/>
        <v>2.0833333333333336E-5</v>
      </c>
      <c r="J386" s="6">
        <f>ROUND(E386/pwm!$D$2,0)+K386</f>
        <v>76.435655349597695</v>
      </c>
      <c r="K386" s="83">
        <f t="shared" si="142"/>
        <v>-1.5643446504023091</v>
      </c>
      <c r="L386" s="3">
        <f>pwm!$I$6*A386</f>
        <v>7.9375000000000018E-3</v>
      </c>
      <c r="M386" s="3">
        <f>pwm!$D$2*J386</f>
        <v>3.1848189728999041E-6</v>
      </c>
      <c r="N386" s="3">
        <f>pwm!$I$6-M386</f>
        <v>1.7648514360433431E-5</v>
      </c>
      <c r="O386" s="3">
        <f t="shared" si="141"/>
        <v>7.4232382104906733E-8</v>
      </c>
    </row>
    <row r="387" spans="1:15" x14ac:dyDescent="0.2">
      <c r="A387" s="1">
        <f t="shared" si="138"/>
        <v>382</v>
      </c>
      <c r="B387" s="1">
        <f t="shared" si="137"/>
        <v>19</v>
      </c>
      <c r="C387" s="2">
        <f>SIN(RADIANS(pwm!$L$16*B387))</f>
        <v>0.148672433896923</v>
      </c>
      <c r="D387" s="3">
        <f>pwm!$L$7*A387</f>
        <v>7.9583333333333346E-3</v>
      </c>
      <c r="E387" s="4">
        <f>pwm!$L$7*C387</f>
        <v>3.0973423728525627E-6</v>
      </c>
      <c r="F387" s="4">
        <f>pwm!$L$7-E387</f>
        <v>1.7735990960480773E-5</v>
      </c>
      <c r="G387" s="5">
        <f t="shared" si="139"/>
        <v>0.148672433896923</v>
      </c>
      <c r="H387" s="4">
        <f t="shared" si="140"/>
        <v>2.0833333333333336E-5</v>
      </c>
      <c r="J387" s="6">
        <f>ROUND(E387/pwm!$D$2,0)+K387</f>
        <v>72.513275661030775</v>
      </c>
      <c r="K387" s="83">
        <f t="shared" si="142"/>
        <v>-1.48672433896923</v>
      </c>
      <c r="L387" s="3">
        <f>pwm!$I$6*A387</f>
        <v>7.9583333333333346E-3</v>
      </c>
      <c r="M387" s="3">
        <f>pwm!$D$2*J387</f>
        <v>3.0213864858762827E-6</v>
      </c>
      <c r="N387" s="3">
        <f>pwm!$I$6-M387</f>
        <v>1.7811946847457054E-5</v>
      </c>
      <c r="O387" s="3">
        <f t="shared" si="141"/>
        <v>7.5955886976280069E-8</v>
      </c>
    </row>
    <row r="388" spans="1:15" x14ac:dyDescent="0.2">
      <c r="A388" s="1">
        <f t="shared" si="138"/>
        <v>383</v>
      </c>
      <c r="B388" s="1">
        <f t="shared" si="137"/>
        <v>18</v>
      </c>
      <c r="C388" s="2">
        <f>SIN(RADIANS(pwm!$L$16*B388))</f>
        <v>0.14090123193758269</v>
      </c>
      <c r="D388" s="3">
        <f>pwm!$L$7*A388</f>
        <v>7.9791666666666674E-3</v>
      </c>
      <c r="E388" s="4">
        <f>pwm!$L$7*C388</f>
        <v>2.935442332032973E-6</v>
      </c>
      <c r="F388" s="4">
        <f>pwm!$L$7-E388</f>
        <v>1.7897891001300364E-5</v>
      </c>
      <c r="G388" s="5">
        <f t="shared" si="139"/>
        <v>0.14090123193758269</v>
      </c>
      <c r="H388" s="4">
        <f t="shared" si="140"/>
        <v>2.0833333333333336E-5</v>
      </c>
      <c r="J388" s="6">
        <f>ROUND(E388/pwm!$D$2,0)+K388</f>
        <v>68.590987680624167</v>
      </c>
      <c r="K388" s="83">
        <f t="shared" si="142"/>
        <v>-1.4090123193758268</v>
      </c>
      <c r="L388" s="3">
        <f>pwm!$I$6*A388</f>
        <v>7.9791666666666674E-3</v>
      </c>
      <c r="M388" s="3">
        <f>pwm!$D$2*J388</f>
        <v>2.8579578200260072E-6</v>
      </c>
      <c r="N388" s="3">
        <f>pwm!$I$6-M388</f>
        <v>1.7975375513307328E-5</v>
      </c>
      <c r="O388" s="3">
        <f t="shared" si="141"/>
        <v>7.7484512006965826E-8</v>
      </c>
    </row>
    <row r="389" spans="1:15" x14ac:dyDescent="0.2">
      <c r="A389" s="1">
        <f t="shared" si="138"/>
        <v>384</v>
      </c>
      <c r="B389" s="1">
        <f t="shared" si="137"/>
        <v>17</v>
      </c>
      <c r="C389" s="2">
        <f>SIN(RADIANS(pwm!$L$16*B389))</f>
        <v>0.13312133852655236</v>
      </c>
      <c r="D389" s="3">
        <f>pwm!$L$7*A389</f>
        <v>8.0000000000000002E-3</v>
      </c>
      <c r="E389" s="4">
        <f>pwm!$L$7*C389</f>
        <v>2.7733612193031747E-6</v>
      </c>
      <c r="F389" s="4">
        <f>pwm!$L$7-E389</f>
        <v>1.805997211403016E-5</v>
      </c>
      <c r="G389" s="5">
        <f t="shared" si="139"/>
        <v>0.13312133852655236</v>
      </c>
      <c r="H389" s="4">
        <f t="shared" si="140"/>
        <v>2.0833333333333336E-5</v>
      </c>
      <c r="J389" s="6">
        <f>ROUND(E389/pwm!$D$2,0)+K389</f>
        <v>65.668786614734472</v>
      </c>
      <c r="K389" s="83">
        <f t="shared" si="142"/>
        <v>-1.3312133852655237</v>
      </c>
      <c r="L389" s="3">
        <f>pwm!$I$6*A389</f>
        <v>8.0000000000000002E-3</v>
      </c>
      <c r="M389" s="3">
        <f>pwm!$D$2*J389</f>
        <v>2.736199442280603E-6</v>
      </c>
      <c r="N389" s="3">
        <f>pwm!$I$6-M389</f>
        <v>1.8097133891052731E-5</v>
      </c>
      <c r="O389" s="3">
        <f t="shared" si="141"/>
        <v>3.7161777022571718E-8</v>
      </c>
    </row>
    <row r="390" spans="1:15" x14ac:dyDescent="0.2">
      <c r="A390" s="1">
        <f t="shared" si="138"/>
        <v>385</v>
      </c>
      <c r="B390" s="1">
        <f t="shared" si="137"/>
        <v>16</v>
      </c>
      <c r="C390" s="2">
        <f>SIN(RADIANS(pwm!$L$16*B390))</f>
        <v>0.12533323356430426</v>
      </c>
      <c r="D390" s="3">
        <f>pwm!$L$7*A390</f>
        <v>8.0208333333333347E-3</v>
      </c>
      <c r="E390" s="4">
        <f>pwm!$L$7*C390</f>
        <v>2.6111090325896726E-6</v>
      </c>
      <c r="F390" s="4">
        <f>pwm!$L$7-E390</f>
        <v>1.8222224300743665E-5</v>
      </c>
      <c r="G390" s="5">
        <f t="shared" si="139"/>
        <v>0.12533323356430426</v>
      </c>
      <c r="H390" s="4">
        <f t="shared" si="140"/>
        <v>2.0833333333333336E-5</v>
      </c>
      <c r="J390" s="6">
        <f>ROUND(E390/pwm!$D$2,0)+K390</f>
        <v>61.746667664356956</v>
      </c>
      <c r="K390" s="83">
        <f t="shared" si="142"/>
        <v>-1.2533323356430426</v>
      </c>
      <c r="L390" s="3">
        <f>pwm!$I$6*A390</f>
        <v>8.0208333333333347E-3</v>
      </c>
      <c r="M390" s="3">
        <f>pwm!$D$2*J390</f>
        <v>2.5727778193482066E-6</v>
      </c>
      <c r="N390" s="3">
        <f>pwm!$I$6-M390</f>
        <v>1.8260555513985128E-5</v>
      </c>
      <c r="O390" s="3">
        <f t="shared" si="141"/>
        <v>3.8331213241465965E-8</v>
      </c>
    </row>
    <row r="391" spans="1:15" x14ac:dyDescent="0.2">
      <c r="A391" s="1">
        <f t="shared" si="138"/>
        <v>386</v>
      </c>
      <c r="B391" s="1">
        <f t="shared" si="137"/>
        <v>15</v>
      </c>
      <c r="C391" s="2">
        <f>SIN(RADIANS(pwm!$L$16*B391))</f>
        <v>0.11753739745783766</v>
      </c>
      <c r="D391" s="3">
        <f>pwm!$L$7*A391</f>
        <v>8.0416666666666674E-3</v>
      </c>
      <c r="E391" s="4">
        <f>pwm!$L$7*C391</f>
        <v>2.4486957803716182E-6</v>
      </c>
      <c r="F391" s="4">
        <f>pwm!$L$7-E391</f>
        <v>1.8384637552961717E-5</v>
      </c>
      <c r="G391" s="5">
        <f t="shared" si="139"/>
        <v>0.11753739745783766</v>
      </c>
      <c r="H391" s="4">
        <f t="shared" si="140"/>
        <v>2.0833333333333336E-5</v>
      </c>
      <c r="J391" s="6">
        <f>ROUND(E391/pwm!$D$2,0)+K391</f>
        <v>57.824626025421622</v>
      </c>
      <c r="K391" s="83">
        <f t="shared" si="142"/>
        <v>-1.1753739745783767</v>
      </c>
      <c r="L391" s="3">
        <f>pwm!$I$6*A391</f>
        <v>8.0416666666666674E-3</v>
      </c>
      <c r="M391" s="3">
        <f>pwm!$D$2*J391</f>
        <v>2.4093594177259011E-6</v>
      </c>
      <c r="N391" s="3">
        <f>pwm!$I$6-M391</f>
        <v>1.8423973915607435E-5</v>
      </c>
      <c r="O391" s="3">
        <f t="shared" si="141"/>
        <v>3.933636264571711E-8</v>
      </c>
    </row>
    <row r="392" spans="1:15" x14ac:dyDescent="0.2">
      <c r="A392" s="1">
        <f t="shared" si="138"/>
        <v>387</v>
      </c>
      <c r="B392" s="1">
        <f t="shared" si="137"/>
        <v>14</v>
      </c>
      <c r="C392" s="2">
        <f>SIN(RADIANS(pwm!$L$16*B392))</f>
        <v>0.10973431109104528</v>
      </c>
      <c r="D392" s="3">
        <f>pwm!$L$7*A392</f>
        <v>8.0625000000000002E-3</v>
      </c>
      <c r="E392" s="4">
        <f>pwm!$L$7*C392</f>
        <v>2.2861314810634438E-6</v>
      </c>
      <c r="F392" s="4">
        <f>pwm!$L$7-E392</f>
        <v>1.8547201852269891E-5</v>
      </c>
      <c r="G392" s="5">
        <f t="shared" si="139"/>
        <v>0.10973431109104528</v>
      </c>
      <c r="H392" s="4">
        <f t="shared" si="140"/>
        <v>2.0833333333333336E-5</v>
      </c>
      <c r="J392" s="6">
        <f>ROUND(E392/pwm!$D$2,0)+K392</f>
        <v>53.902656889089549</v>
      </c>
      <c r="K392" s="83">
        <f t="shared" si="142"/>
        <v>-1.0973431109104528</v>
      </c>
      <c r="L392" s="3">
        <f>pwm!$I$6*A392</f>
        <v>8.0625000000000002E-3</v>
      </c>
      <c r="M392" s="3">
        <f>pwm!$D$2*J392</f>
        <v>2.2459440370453979E-6</v>
      </c>
      <c r="N392" s="3">
        <f>pwm!$I$6-M392</f>
        <v>1.8587389296287938E-5</v>
      </c>
      <c r="O392" s="3">
        <f t="shared" si="141"/>
        <v>4.0187444018045862E-8</v>
      </c>
    </row>
    <row r="393" spans="1:15" x14ac:dyDescent="0.2">
      <c r="A393" s="1">
        <f t="shared" si="138"/>
        <v>388</v>
      </c>
      <c r="B393" s="1">
        <f t="shared" si="137"/>
        <v>13</v>
      </c>
      <c r="C393" s="2">
        <f>SIN(RADIANS(pwm!$L$16*B393))</f>
        <v>0.10192445579505004</v>
      </c>
      <c r="D393" s="3">
        <f>pwm!$L$7*A393</f>
        <v>8.0833333333333347E-3</v>
      </c>
      <c r="E393" s="4">
        <f>pwm!$L$7*C393</f>
        <v>2.1234261623968761E-6</v>
      </c>
      <c r="F393" s="4">
        <f>pwm!$L$7-E393</f>
        <v>1.8709907170936461E-5</v>
      </c>
      <c r="G393" s="5">
        <f t="shared" si="139"/>
        <v>0.10192445579505004</v>
      </c>
      <c r="H393" s="4">
        <f t="shared" si="140"/>
        <v>2.0833333333333336E-5</v>
      </c>
      <c r="J393" s="6">
        <f>ROUND(E393/pwm!$D$2,0)+K393</f>
        <v>49.980755442049499</v>
      </c>
      <c r="K393" s="83">
        <f t="shared" si="142"/>
        <v>-1.0192445579505003</v>
      </c>
      <c r="L393" s="3">
        <f>pwm!$I$6*A393</f>
        <v>8.0833333333333347E-3</v>
      </c>
      <c r="M393" s="3">
        <f>pwm!$D$2*J393</f>
        <v>2.0825314767520626E-6</v>
      </c>
      <c r="N393" s="3">
        <f>pwm!$I$6-M393</f>
        <v>1.8750801856581275E-5</v>
      </c>
      <c r="O393" s="3">
        <f t="shared" si="141"/>
        <v>4.0894685644813564E-8</v>
      </c>
    </row>
    <row r="394" spans="1:15" x14ac:dyDescent="0.2">
      <c r="A394" s="1">
        <f t="shared" si="138"/>
        <v>389</v>
      </c>
      <c r="B394" s="1">
        <f t="shared" ref="B394:B406" si="143">B393-1</f>
        <v>12</v>
      </c>
      <c r="C394" s="2">
        <f>SIN(RADIANS(pwm!$L$16*B394))</f>
        <v>9.4108313318514325E-2</v>
      </c>
      <c r="D394" s="3">
        <f>pwm!$L$7*A394</f>
        <v>8.1041666666666675E-3</v>
      </c>
      <c r="E394" s="4">
        <f>pwm!$L$7*C394</f>
        <v>1.960589860802382E-6</v>
      </c>
      <c r="F394" s="4">
        <f>pwm!$L$7-E394</f>
        <v>1.8872743472530954E-5</v>
      </c>
      <c r="G394" s="5">
        <f t="shared" si="139"/>
        <v>9.4108313318514325E-2</v>
      </c>
      <c r="H394" s="4">
        <f t="shared" si="140"/>
        <v>2.0833333333333336E-5</v>
      </c>
      <c r="J394" s="6">
        <f>ROUND(E394/pwm!$D$2,0)+K394</f>
        <v>46.058916866814855</v>
      </c>
      <c r="K394" s="83">
        <f t="shared" si="142"/>
        <v>-0.94108313318514325</v>
      </c>
      <c r="L394" s="3">
        <f>pwm!$I$6*A394</f>
        <v>8.1041666666666675E-3</v>
      </c>
      <c r="M394" s="3">
        <f>pwm!$D$2*J394</f>
        <v>1.9191215361172859E-6</v>
      </c>
      <c r="N394" s="3">
        <f>pwm!$I$6-M394</f>
        <v>1.8914211797216049E-5</v>
      </c>
      <c r="O394" s="3">
        <f t="shared" si="141"/>
        <v>4.1468324685096151E-8</v>
      </c>
    </row>
    <row r="395" spans="1:15" x14ac:dyDescent="0.2">
      <c r="A395" s="1">
        <f t="shared" si="138"/>
        <v>390</v>
      </c>
      <c r="B395" s="1">
        <f t="shared" si="143"/>
        <v>11</v>
      </c>
      <c r="C395" s="2">
        <f>SIN(RADIANS(pwm!$L$16*B395))</f>
        <v>8.6286365797923398E-2</v>
      </c>
      <c r="D395" s="3">
        <f>pwm!$L$7*A395</f>
        <v>8.1250000000000003E-3</v>
      </c>
      <c r="E395" s="4">
        <f>pwm!$L$7*C395</f>
        <v>1.7976326207900709E-6</v>
      </c>
      <c r="F395" s="4">
        <f>pwm!$L$7-E395</f>
        <v>1.9035700712543266E-5</v>
      </c>
      <c r="G395" s="5">
        <f t="shared" si="139"/>
        <v>8.6286365797923398E-2</v>
      </c>
      <c r="H395" s="4">
        <f t="shared" si="140"/>
        <v>2.0833333333333336E-5</v>
      </c>
      <c r="J395" s="6">
        <f>ROUND(E395/pwm!$D$2,0)+K395</f>
        <v>42.137136342020767</v>
      </c>
      <c r="K395" s="83">
        <f t="shared" si="142"/>
        <v>-0.86286365797923392</v>
      </c>
      <c r="L395" s="3">
        <f>pwm!$I$6*A395</f>
        <v>8.1250000000000003E-3</v>
      </c>
      <c r="M395" s="3">
        <f>pwm!$D$2*J395</f>
        <v>1.7557140142508653E-6</v>
      </c>
      <c r="N395" s="3">
        <f>pwm!$I$6-M395</f>
        <v>1.9077619319082472E-5</v>
      </c>
      <c r="O395" s="3">
        <f t="shared" si="141"/>
        <v>4.191860653920563E-8</v>
      </c>
    </row>
    <row r="396" spans="1:15" x14ac:dyDescent="0.2">
      <c r="A396" s="1">
        <f t="shared" si="138"/>
        <v>391</v>
      </c>
      <c r="B396" s="1">
        <f t="shared" si="143"/>
        <v>10</v>
      </c>
      <c r="C396" s="2">
        <f>SIN(RADIANS(pwm!$L$16*B396))</f>
        <v>7.8459095727844957E-2</v>
      </c>
      <c r="D396" s="3">
        <f>pwm!$L$7*A396</f>
        <v>8.1458333333333348E-3</v>
      </c>
      <c r="E396" s="4">
        <f>pwm!$L$7*C396</f>
        <v>1.6345644943301035E-6</v>
      </c>
      <c r="F396" s="4">
        <f>pwm!$L$7-E396</f>
        <v>1.9198768839003233E-5</v>
      </c>
      <c r="G396" s="5">
        <f t="shared" si="139"/>
        <v>7.8459095727844957E-2</v>
      </c>
      <c r="H396" s="4">
        <f t="shared" si="140"/>
        <v>2.0833333333333336E-5</v>
      </c>
      <c r="J396" s="6">
        <f>ROUND(E396/pwm!$D$2,0)+K396</f>
        <v>38.215409042721554</v>
      </c>
      <c r="K396" s="83">
        <f t="shared" si="142"/>
        <v>-0.78459095727844952</v>
      </c>
      <c r="L396" s="3">
        <f>pwm!$I$6*A396</f>
        <v>8.1458333333333348E-3</v>
      </c>
      <c r="M396" s="3">
        <f>pwm!$D$2*J396</f>
        <v>1.5923087101133983E-6</v>
      </c>
      <c r="N396" s="3">
        <f>pwm!$I$6-M396</f>
        <v>1.9241024623219937E-5</v>
      </c>
      <c r="O396" s="3">
        <f t="shared" si="141"/>
        <v>4.2255784216705242E-8</v>
      </c>
    </row>
    <row r="397" spans="1:15" x14ac:dyDescent="0.2">
      <c r="A397" s="1">
        <f t="shared" si="138"/>
        <v>392</v>
      </c>
      <c r="B397" s="1">
        <f t="shared" si="143"/>
        <v>9</v>
      </c>
      <c r="C397" s="2">
        <f>SIN(RADIANS(pwm!$L$16*B397))</f>
        <v>7.0626985931166689E-2</v>
      </c>
      <c r="D397" s="3">
        <f>pwm!$L$7*A397</f>
        <v>8.1666666666666676E-3</v>
      </c>
      <c r="E397" s="4">
        <f>pwm!$L$7*C397</f>
        <v>1.4713955402326396E-6</v>
      </c>
      <c r="F397" s="4">
        <f>pwm!$L$7-E397</f>
        <v>1.9361937793100696E-5</v>
      </c>
      <c r="G397" s="5">
        <f t="shared" si="139"/>
        <v>7.0626985931166689E-2</v>
      </c>
      <c r="H397" s="4">
        <f t="shared" si="140"/>
        <v>2.0833333333333336E-5</v>
      </c>
      <c r="J397" s="6">
        <f>ROUND(E397/pwm!$D$2,0)+K397</f>
        <v>34.293730140688332</v>
      </c>
      <c r="K397" s="83">
        <f t="shared" si="142"/>
        <v>-0.70626985931166686</v>
      </c>
      <c r="L397" s="3">
        <f>pwm!$I$6*A397</f>
        <v>8.1666666666666676E-3</v>
      </c>
      <c r="M397" s="3">
        <f>pwm!$D$2*J397</f>
        <v>1.4289054225286807E-6</v>
      </c>
      <c r="N397" s="3">
        <f>pwm!$I$6-M397</f>
        <v>1.9404427910804656E-5</v>
      </c>
      <c r="O397" s="3">
        <f t="shared" si="141"/>
        <v>4.2490117703958977E-8</v>
      </c>
    </row>
    <row r="398" spans="1:15" x14ac:dyDescent="0.2">
      <c r="A398" s="1">
        <f t="shared" si="138"/>
        <v>393</v>
      </c>
      <c r="B398" s="1">
        <f t="shared" si="143"/>
        <v>8</v>
      </c>
      <c r="C398" s="2">
        <f>SIN(RADIANS(pwm!$L$16*B398))</f>
        <v>6.2790519529313374E-2</v>
      </c>
      <c r="D398" s="3">
        <f>pwm!$L$7*A398</f>
        <v>8.1875000000000003E-3</v>
      </c>
      <c r="E398" s="4">
        <f>pwm!$L$7*C398</f>
        <v>1.3081358235273621E-6</v>
      </c>
      <c r="F398" s="4">
        <f>pwm!$L$7-E398</f>
        <v>1.9525197509805976E-5</v>
      </c>
      <c r="G398" s="5">
        <f t="shared" si="139"/>
        <v>6.2790519529313374E-2</v>
      </c>
      <c r="H398" s="4">
        <f t="shared" si="140"/>
        <v>2.0833333333333336E-5</v>
      </c>
      <c r="J398" s="6">
        <f>ROUND(E398/pwm!$D$2,0)+K398</f>
        <v>30.372094804706865</v>
      </c>
      <c r="K398" s="83">
        <f t="shared" si="142"/>
        <v>-0.62790519529313371</v>
      </c>
      <c r="L398" s="3">
        <f>pwm!$I$6*A398</f>
        <v>8.1875000000000003E-3</v>
      </c>
      <c r="M398" s="3">
        <f>pwm!$D$2*J398</f>
        <v>1.2655039501961194E-6</v>
      </c>
      <c r="N398" s="3">
        <f>pwm!$I$6-M398</f>
        <v>1.9567829383137216E-5</v>
      </c>
      <c r="O398" s="3">
        <f t="shared" si="141"/>
        <v>4.2631873331242739E-8</v>
      </c>
    </row>
    <row r="399" spans="1:15" x14ac:dyDescent="0.2">
      <c r="A399" s="1">
        <f t="shared" si="138"/>
        <v>394</v>
      </c>
      <c r="B399" s="1">
        <f t="shared" si="143"/>
        <v>7</v>
      </c>
      <c r="C399" s="2">
        <f>SIN(RADIANS(pwm!$L$16*B399))</f>
        <v>5.4950179912445753E-2</v>
      </c>
      <c r="D399" s="3">
        <f>pwm!$L$7*A399</f>
        <v>8.2083333333333348E-3</v>
      </c>
      <c r="E399" s="4">
        <f>pwm!$L$7*C399</f>
        <v>1.14479541484262E-6</v>
      </c>
      <c r="F399" s="4">
        <f>pwm!$L$7-E399</f>
        <v>1.9688537918490714E-5</v>
      </c>
      <c r="G399" s="5">
        <f t="shared" si="139"/>
        <v>5.4950179912445753E-2</v>
      </c>
      <c r="H399" s="4">
        <f t="shared" si="140"/>
        <v>2.0833333333333336E-5</v>
      </c>
      <c r="J399" s="6">
        <f>ROUND(E399/pwm!$D$2,0)+K399</f>
        <v>26.450498200875543</v>
      </c>
      <c r="K399" s="83">
        <f t="shared" si="142"/>
        <v>-0.54950179912445751</v>
      </c>
      <c r="L399" s="3">
        <f>pwm!$I$6*A399</f>
        <v>8.2083333333333348E-3</v>
      </c>
      <c r="M399" s="3">
        <f>pwm!$D$2*J399</f>
        <v>1.1021040917031478E-6</v>
      </c>
      <c r="N399" s="3">
        <f>pwm!$I$6-M399</f>
        <v>1.973122924163019E-5</v>
      </c>
      <c r="O399" s="3">
        <f t="shared" si="141"/>
        <v>4.2691323139472235E-8</v>
      </c>
    </row>
    <row r="400" spans="1:15" x14ac:dyDescent="0.2">
      <c r="A400" s="1">
        <f t="shared" si="138"/>
        <v>395</v>
      </c>
      <c r="B400" s="1">
        <f t="shared" si="143"/>
        <v>6</v>
      </c>
      <c r="C400" s="2">
        <f>SIN(RADIANS(pwm!$L$16*B400))</f>
        <v>4.7106450709642665E-2</v>
      </c>
      <c r="D400" s="3">
        <f>pwm!$L$7*A400</f>
        <v>8.2291666666666676E-3</v>
      </c>
      <c r="E400" s="4">
        <f>pwm!$L$7*C400</f>
        <v>9.8138438978422233E-7</v>
      </c>
      <c r="F400" s="4">
        <f>pwm!$L$7-E400</f>
        <v>1.9851948943549113E-5</v>
      </c>
      <c r="G400" s="5">
        <f t="shared" si="139"/>
        <v>4.7106450709642665E-2</v>
      </c>
      <c r="H400" s="4">
        <f t="shared" si="140"/>
        <v>2.0833333333333336E-5</v>
      </c>
      <c r="J400" s="6">
        <f>ROUND(E400/pwm!$D$2,0)+K400</f>
        <v>23.528935492903575</v>
      </c>
      <c r="K400" s="83">
        <f t="shared" si="142"/>
        <v>-0.47106450709642667</v>
      </c>
      <c r="L400" s="3">
        <f>pwm!$I$6*A400</f>
        <v>8.2291666666666676E-3</v>
      </c>
      <c r="M400" s="3">
        <f>pwm!$D$2*J400</f>
        <v>9.8037231220431568E-7</v>
      </c>
      <c r="N400" s="3">
        <f>pwm!$I$6-M400</f>
        <v>1.9852961021129021E-5</v>
      </c>
      <c r="O400" s="3">
        <f t="shared" si="141"/>
        <v>1.0120775799066523E-9</v>
      </c>
    </row>
    <row r="401" spans="1:15" x14ac:dyDescent="0.2">
      <c r="A401" s="1">
        <f t="shared" si="138"/>
        <v>396</v>
      </c>
      <c r="B401" s="1">
        <f t="shared" si="143"/>
        <v>5</v>
      </c>
      <c r="C401" s="2">
        <f>SIN(RADIANS(pwm!$L$16*B401))</f>
        <v>3.9259815759068617E-2</v>
      </c>
      <c r="D401" s="3">
        <f>pwm!$L$7*A401</f>
        <v>8.2500000000000004E-3</v>
      </c>
      <c r="E401" s="4">
        <f>pwm!$L$7*C401</f>
        <v>8.1791282831392966E-7</v>
      </c>
      <c r="F401" s="4">
        <f>pwm!$L$7-E401</f>
        <v>2.0015420505019406E-5</v>
      </c>
      <c r="G401" s="5">
        <f t="shared" si="139"/>
        <v>3.9259815759068617E-2</v>
      </c>
      <c r="H401" s="4">
        <f t="shared" si="140"/>
        <v>2.0833333333333336E-5</v>
      </c>
      <c r="J401" s="6">
        <f>ROUND(E401/pwm!$D$2,0)+K401</f>
        <v>19.607401842409313</v>
      </c>
      <c r="K401" s="83">
        <f t="shared" si="142"/>
        <v>-0.39259815759068617</v>
      </c>
      <c r="L401" s="3">
        <f>pwm!$I$6*A401</f>
        <v>8.2500000000000004E-3</v>
      </c>
      <c r="M401" s="3">
        <f>pwm!$D$2*J401</f>
        <v>8.1697507676705481E-7</v>
      </c>
      <c r="N401" s="3">
        <f>pwm!$I$6-M401</f>
        <v>2.0016358256566282E-5</v>
      </c>
      <c r="O401" s="3">
        <f t="shared" si="141"/>
        <v>9.3775154687485961E-10</v>
      </c>
    </row>
    <row r="402" spans="1:15" x14ac:dyDescent="0.2">
      <c r="A402" s="1">
        <f t="shared" si="138"/>
        <v>397</v>
      </c>
      <c r="B402" s="1">
        <f t="shared" si="143"/>
        <v>4</v>
      </c>
      <c r="C402" s="2">
        <f>SIN(RADIANS(pwm!$L$16*B402))</f>
        <v>3.1410759078128292E-2</v>
      </c>
      <c r="D402" s="3">
        <f>pwm!$L$7*A402</f>
        <v>8.2708333333333349E-3</v>
      </c>
      <c r="E402" s="4">
        <f>pwm!$L$7*C402</f>
        <v>6.5439081412767281E-7</v>
      </c>
      <c r="F402" s="4">
        <f>pwm!$L$7-E402</f>
        <v>2.0178942519205663E-5</v>
      </c>
      <c r="G402" s="5">
        <f t="shared" si="139"/>
        <v>3.1410759078128292E-2</v>
      </c>
      <c r="H402" s="4">
        <f t="shared" si="140"/>
        <v>2.0833333333333336E-5</v>
      </c>
      <c r="J402" s="6">
        <f>ROUND(E402/pwm!$D$2,0)+K402</f>
        <v>15.685892409218717</v>
      </c>
      <c r="K402" s="83">
        <f t="shared" si="142"/>
        <v>-0.31410759078128292</v>
      </c>
      <c r="L402" s="3">
        <f>pwm!$I$6*A402</f>
        <v>8.2708333333333349E-3</v>
      </c>
      <c r="M402" s="3">
        <f>pwm!$D$2*J402</f>
        <v>6.5357885038411326E-7</v>
      </c>
      <c r="N402" s="3">
        <f>pwm!$I$6-M402</f>
        <v>2.0179754482949222E-5</v>
      </c>
      <c r="O402" s="3">
        <f t="shared" si="141"/>
        <v>8.1196374355955367E-10</v>
      </c>
    </row>
    <row r="403" spans="1:15" x14ac:dyDescent="0.2">
      <c r="A403" s="1">
        <f t="shared" si="138"/>
        <v>398</v>
      </c>
      <c r="B403" s="1">
        <f t="shared" si="143"/>
        <v>3</v>
      </c>
      <c r="C403" s="2">
        <f>SIN(RADIANS(pwm!$L$16*B403))</f>
        <v>2.3559764833610154E-2</v>
      </c>
      <c r="D403" s="3">
        <f>pwm!$L$7*A403</f>
        <v>8.2916666666666677E-3</v>
      </c>
      <c r="E403" s="4">
        <f>pwm!$L$7*C403</f>
        <v>4.9082843403354488E-7</v>
      </c>
      <c r="F403" s="4">
        <f>pwm!$L$7-E403</f>
        <v>2.0342504899299791E-5</v>
      </c>
      <c r="G403" s="5">
        <f t="shared" si="139"/>
        <v>2.355976483361015E-2</v>
      </c>
      <c r="H403" s="4">
        <f t="shared" si="140"/>
        <v>2.0833333333333336E-5</v>
      </c>
      <c r="J403" s="6">
        <f>ROUND(E403/pwm!$D$2,0)+K403</f>
        <v>11.764402351663898</v>
      </c>
      <c r="K403" s="83">
        <f t="shared" si="142"/>
        <v>-0.23559764833610153</v>
      </c>
      <c r="L403" s="3">
        <f>pwm!$I$6*A403</f>
        <v>8.2916666666666677E-3</v>
      </c>
      <c r="M403" s="3">
        <f>pwm!$D$2*J403</f>
        <v>4.9018343131932911E-7</v>
      </c>
      <c r="N403" s="3">
        <f>pwm!$I$6-M403</f>
        <v>2.0343149902014007E-5</v>
      </c>
      <c r="O403" s="3">
        <f t="shared" si="141"/>
        <v>6.4500271421576985E-10</v>
      </c>
    </row>
    <row r="404" spans="1:15" x14ac:dyDescent="0.2">
      <c r="A404" s="1">
        <f t="shared" si="138"/>
        <v>399</v>
      </c>
      <c r="B404" s="1">
        <f t="shared" si="143"/>
        <v>2</v>
      </c>
      <c r="C404" s="2">
        <f>SIN(RADIANS(pwm!$L$16*B404))</f>
        <v>1.5707317311820675E-2</v>
      </c>
      <c r="D404" s="3">
        <f>pwm!$L$7*A404</f>
        <v>8.3125000000000004E-3</v>
      </c>
      <c r="E404" s="4">
        <f>pwm!$L$7*C404</f>
        <v>3.2723577732959745E-7</v>
      </c>
      <c r="F404" s="4">
        <f>pwm!$L$7-E404</f>
        <v>2.0506097556003738E-5</v>
      </c>
      <c r="G404" s="5">
        <f t="shared" si="139"/>
        <v>1.5707317311820675E-2</v>
      </c>
      <c r="H404" s="4">
        <f t="shared" si="140"/>
        <v>2.0833333333333336E-5</v>
      </c>
      <c r="J404" s="6">
        <f>ROUND(E404/pwm!$D$2,0)+K404</f>
        <v>7.8429268268817935</v>
      </c>
      <c r="K404" s="83">
        <f t="shared" si="142"/>
        <v>-0.15707317311820676</v>
      </c>
      <c r="L404" s="3">
        <f>pwm!$I$6*A404</f>
        <v>8.3125000000000004E-3</v>
      </c>
      <c r="M404" s="3">
        <f>pwm!$D$2*J404</f>
        <v>3.267886177867414E-7</v>
      </c>
      <c r="N404" s="3">
        <f>pwm!$I$6-M404</f>
        <v>2.0506544715546594E-5</v>
      </c>
      <c r="O404" s="3">
        <f t="shared" si="141"/>
        <v>4.4715954285605567E-10</v>
      </c>
    </row>
    <row r="405" spans="1:15" x14ac:dyDescent="0.2">
      <c r="A405" s="1">
        <f t="shared" si="138"/>
        <v>400</v>
      </c>
      <c r="B405" s="1">
        <f t="shared" si="143"/>
        <v>1</v>
      </c>
      <c r="C405" s="2">
        <f>SIN(RADIANS(pwm!$L$16*B405))</f>
        <v>7.8539008887113342E-3</v>
      </c>
      <c r="D405" s="3">
        <f>pwm!$L$7*A405</f>
        <v>8.333333333333335E-3</v>
      </c>
      <c r="E405" s="4">
        <f>pwm!$L$7*C405</f>
        <v>1.6362293518148614E-7</v>
      </c>
      <c r="F405" s="4">
        <f>pwm!$L$7-E405</f>
        <v>2.0669710398151849E-5</v>
      </c>
      <c r="G405" s="5">
        <f t="shared" si="139"/>
        <v>7.8539008887113342E-3</v>
      </c>
      <c r="H405" s="4">
        <f t="shared" si="140"/>
        <v>2.0833333333333336E-5</v>
      </c>
      <c r="J405" s="6">
        <f>ROUND(E405/pwm!$D$2,0)+K405</f>
        <v>3.9214609911128866</v>
      </c>
      <c r="K405" s="83">
        <f t="shared" si="142"/>
        <v>-7.8539008887113348E-2</v>
      </c>
      <c r="L405" s="3">
        <f>pwm!$I$6*A405</f>
        <v>8.333333333333335E-3</v>
      </c>
      <c r="M405" s="3">
        <f>pwm!$D$2*J405</f>
        <v>1.6339420796303694E-7</v>
      </c>
      <c r="N405" s="3">
        <f>pwm!$I$6-M405</f>
        <v>2.0669939125370299E-5</v>
      </c>
      <c r="O405" s="3">
        <f t="shared" si="141"/>
        <v>2.2872721844919881E-10</v>
      </c>
    </row>
    <row r="406" spans="1:15" x14ac:dyDescent="0.2">
      <c r="A406" s="1">
        <f t="shared" si="138"/>
        <v>401</v>
      </c>
      <c r="B406" s="1">
        <f t="shared" si="143"/>
        <v>0</v>
      </c>
      <c r="C406" s="2">
        <f>SIN(RADIANS(pwm!$L$16*B406))</f>
        <v>0</v>
      </c>
      <c r="D406" s="3">
        <f>pwm!$L$7*A406</f>
        <v>8.3541666666666677E-3</v>
      </c>
      <c r="E406" s="4">
        <f>pwm!$L$7*C406</f>
        <v>0</v>
      </c>
      <c r="F406" s="4">
        <f>pwm!$L$7-E406</f>
        <v>2.0833333333333336E-5</v>
      </c>
      <c r="G406" s="5">
        <f t="shared" si="139"/>
        <v>0</v>
      </c>
      <c r="H406" s="4">
        <f t="shared" si="140"/>
        <v>2.0833333333333336E-5</v>
      </c>
      <c r="J406" s="6">
        <f>ROUND(E406/pwm!$D$2,0)+K406</f>
        <v>0</v>
      </c>
      <c r="K406" s="83">
        <f t="shared" si="142"/>
        <v>0</v>
      </c>
      <c r="L406" s="3">
        <f>pwm!$I$6*A406</f>
        <v>8.3541666666666677E-3</v>
      </c>
      <c r="M406" s="3">
        <f>pwm!$D$2*J406</f>
        <v>0</v>
      </c>
      <c r="N406" s="3">
        <f>pwm!$I$6-M406</f>
        <v>2.0833333333333336E-5</v>
      </c>
      <c r="O406" s="3">
        <f t="shared" si="141"/>
        <v>0</v>
      </c>
    </row>
  </sheetData>
  <pageMargins left="0.75" right="0.75" top="1" bottom="1" header="0.5" footer="0.5"/>
  <pageSetup orientation="portrait" horizontalDpi="4294967292" verticalDpi="4294967292"/>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672A5C12-E3B5-C34C-B4D2-53785BF23FF8}">
          <x14:formula1>
            <xm:f>regulation!$K$10:$R$10</xm:f>
          </x14:formula1>
          <xm:sqref>K3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201"/>
  <sheetViews>
    <sheetView workbookViewId="0">
      <selection activeCell="A2" sqref="A2"/>
    </sheetView>
  </sheetViews>
  <sheetFormatPr baseColWidth="10" defaultRowHeight="16" x14ac:dyDescent="0.2"/>
  <cols>
    <col min="1" max="1" width="19.83203125" bestFit="1" customWidth="1"/>
    <col min="4" max="4" width="19.1640625" bestFit="1" customWidth="1"/>
    <col min="7" max="7" width="19.1640625" bestFit="1" customWidth="1"/>
    <col min="10" max="10" width="19.1640625" bestFit="1" customWidth="1"/>
    <col min="13" max="13" width="19.1640625" bestFit="1" customWidth="1"/>
    <col min="16" max="16" width="19.1640625" bestFit="1" customWidth="1"/>
    <col min="19" max="19" width="19.1640625" bestFit="1" customWidth="1"/>
    <col min="22" max="22" width="19.1640625" bestFit="1" customWidth="1"/>
  </cols>
  <sheetData>
    <row r="1" spans="1:23" x14ac:dyDescent="0.2">
      <c r="A1" s="175" t="s">
        <v>143</v>
      </c>
      <c r="B1" s="175"/>
      <c r="D1" s="175" t="s">
        <v>150</v>
      </c>
      <c r="E1" s="175"/>
      <c r="G1" s="175" t="s">
        <v>149</v>
      </c>
      <c r="H1" s="175"/>
      <c r="J1" s="175" t="s">
        <v>148</v>
      </c>
      <c r="K1" s="175"/>
      <c r="M1" s="175" t="s">
        <v>147</v>
      </c>
      <c r="N1" s="175"/>
      <c r="P1" s="175" t="s">
        <v>146</v>
      </c>
      <c r="Q1" s="175"/>
      <c r="S1" s="175" t="s">
        <v>145</v>
      </c>
      <c r="T1" s="175"/>
      <c r="V1" s="175" t="s">
        <v>144</v>
      </c>
      <c r="W1" s="175"/>
    </row>
    <row r="2" spans="1:23" x14ac:dyDescent="0.2">
      <c r="A2" t="str">
        <f>"#define P0V"&amp;TEXT(pwmtable!B5,0)&amp;"    "&amp;TEXT(pwmtable!J5,"0")</f>
        <v>#define P0V0    0</v>
      </c>
      <c r="B2" t="str">
        <f>"P0V"&amp;TEXT(pwmtable!B5,0)&amp;","</f>
        <v>P0V0,</v>
      </c>
      <c r="D2" t="str">
        <f>"#define P1V"&amp;TEXT(pwmtable!B5,0)&amp;"    "&amp;TEXT(pwmtable!J5,"0")</f>
        <v>#define P1V0    0</v>
      </c>
      <c r="E2" t="str">
        <f>"P1V"&amp;TEXT(pwmtable!B5,0)&amp;","</f>
        <v>P1V0,</v>
      </c>
      <c r="G2" t="str">
        <f>"#define P2V"&amp;TEXT(pwmtable!B5,0)&amp;"    "&amp;TEXT(pwmtable!J5,"0")</f>
        <v>#define P2V0    0</v>
      </c>
      <c r="H2" t="str">
        <f>"P2V"&amp;TEXT(pwmtable!B5,0)&amp;","</f>
        <v>P2V0,</v>
      </c>
      <c r="J2" t="str">
        <f>"#define P3V"&amp;TEXT(pwmtable!B5,0)&amp;"    "&amp;TEXT(pwmtable!J5,"0")</f>
        <v>#define P3V0    0</v>
      </c>
      <c r="K2" t="str">
        <f>"P3V"&amp;TEXT(pwmtable!B5,0)&amp;","</f>
        <v>P3V0,</v>
      </c>
      <c r="M2" t="str">
        <f>"#define P4V"&amp;TEXT(pwmtable!B5,0)&amp;"    "&amp;TEXT(pwmtable!J5,"0")</f>
        <v>#define P4V0    0</v>
      </c>
      <c r="N2" t="str">
        <f>"P4V"&amp;TEXT(pwmtable!B5,0)&amp;","</f>
        <v>P4V0,</v>
      </c>
      <c r="P2" t="str">
        <f>"#define P5V"&amp;TEXT(pwmtable!B5,0)&amp;"    "&amp;TEXT(pwmtable!J5,"0")</f>
        <v>#define P5V0    0</v>
      </c>
      <c r="Q2" t="str">
        <f>"P5V"&amp;TEXT(pwmtable!B5,0)&amp;","</f>
        <v>P5V0,</v>
      </c>
      <c r="S2" t="str">
        <f>"#define P6V"&amp;TEXT(pwmtable!B5,0)&amp;"    "&amp;TEXT(pwmtable!J5,"0")</f>
        <v>#define P6V0    0</v>
      </c>
      <c r="T2" t="str">
        <f>"P6V"&amp;TEXT(pwmtable!B5,0)&amp;","</f>
        <v>P6V0,</v>
      </c>
      <c r="V2" t="str">
        <f>"#define P7V"&amp;TEXT(pwmtable!B5,0)&amp;"    "&amp;TEXT(pwmtable!J5,"0")</f>
        <v>#define P7V0    0</v>
      </c>
      <c r="W2" t="str">
        <f>"P7V"&amp;TEXT(pwmtable!B5,0)&amp;","</f>
        <v>P7V0,</v>
      </c>
    </row>
    <row r="3" spans="1:23" x14ac:dyDescent="0.2">
      <c r="A3" t="str">
        <f>"#define P0V"&amp;TEXT(pwmtable!B6,0)&amp;"    "&amp;TEXT(pwmtable!J6,"0")</f>
        <v>#define P0V1    4</v>
      </c>
      <c r="B3" t="str">
        <f>"P0V"&amp;TEXT(pwmtable!B6,0)&amp;","</f>
        <v>P0V1,</v>
      </c>
      <c r="D3" t="str">
        <f>"#define P1V"&amp;TEXT(pwmtable!B6,0)&amp;"    "&amp;TEXT(pwmtable!J6,"0")</f>
        <v>#define P1V1    4</v>
      </c>
      <c r="E3" t="str">
        <f>"P1V"&amp;TEXT(pwmtable!B6,0)&amp;","</f>
        <v>P1V1,</v>
      </c>
      <c r="G3" t="str">
        <f>"#define P2V"&amp;TEXT(pwmtable!B6,0)&amp;"    "&amp;TEXT(pwmtable!J6,"0")</f>
        <v>#define P2V1    4</v>
      </c>
      <c r="H3" t="str">
        <f>"P2V"&amp;TEXT(pwmtable!B6,0)&amp;","</f>
        <v>P2V1,</v>
      </c>
      <c r="J3" t="str">
        <f>"#define P3V"&amp;TEXT(pwmtable!B6,0)&amp;"    "&amp;TEXT(pwmtable!J6,"0")</f>
        <v>#define P3V1    4</v>
      </c>
      <c r="K3" t="str">
        <f>"P3V"&amp;TEXT(pwmtable!B6,0)&amp;","</f>
        <v>P3V1,</v>
      </c>
      <c r="M3" t="str">
        <f>"#define P4V"&amp;TEXT(pwmtable!B6,0)&amp;"    "&amp;TEXT(pwmtable!J6,"0")</f>
        <v>#define P4V1    4</v>
      </c>
      <c r="N3" t="str">
        <f>"P4V"&amp;TEXT(pwmtable!B6,0)&amp;","</f>
        <v>P4V1,</v>
      </c>
      <c r="P3" t="str">
        <f>"#define P5V"&amp;TEXT(pwmtable!B6,0)&amp;"    "&amp;TEXT(pwmtable!J6,"0")</f>
        <v>#define P5V1    4</v>
      </c>
      <c r="Q3" t="str">
        <f>"P5V"&amp;TEXT(pwmtable!B6,0)&amp;","</f>
        <v>P5V1,</v>
      </c>
      <c r="S3" t="str">
        <f>"#define P6V"&amp;TEXT(pwmtable!B6,0)&amp;"    "&amp;TEXT(pwmtable!J6,"0")</f>
        <v>#define P6V1    4</v>
      </c>
      <c r="T3" t="str">
        <f>"P6V"&amp;TEXT(pwmtable!B6,0)&amp;","</f>
        <v>P6V1,</v>
      </c>
      <c r="V3" t="str">
        <f>"#define P7V"&amp;TEXT(pwmtable!B6,0)&amp;"    "&amp;TEXT(pwmtable!J6,"0")</f>
        <v>#define P7V1    4</v>
      </c>
      <c r="W3" t="str">
        <f>"P7V"&amp;TEXT(pwmtable!B6,0)&amp;","</f>
        <v>P7V1,</v>
      </c>
    </row>
    <row r="4" spans="1:23" x14ac:dyDescent="0.2">
      <c r="A4" t="str">
        <f>"#define P0V"&amp;TEXT(pwmtable!B7,0)&amp;"    "&amp;TEXT(pwmtable!J7,"0")</f>
        <v>#define P0V2    8</v>
      </c>
      <c r="B4" t="str">
        <f>"P0V"&amp;TEXT(pwmtable!B7,0)&amp;","</f>
        <v>P0V2,</v>
      </c>
      <c r="D4" t="str">
        <f>"#define P1V"&amp;TEXT(pwmtable!B7,0)&amp;"    "&amp;TEXT(pwmtable!J7,"0")</f>
        <v>#define P1V2    8</v>
      </c>
      <c r="E4" t="str">
        <f>"P1V"&amp;TEXT(pwmtable!B7,0)&amp;","</f>
        <v>P1V2,</v>
      </c>
      <c r="G4" t="str">
        <f>"#define P2V"&amp;TEXT(pwmtable!B7,0)&amp;"    "&amp;TEXT(pwmtable!J7,"0")</f>
        <v>#define P2V2    8</v>
      </c>
      <c r="H4" t="str">
        <f>"P2V"&amp;TEXT(pwmtable!B7,0)&amp;","</f>
        <v>P2V2,</v>
      </c>
      <c r="J4" t="str">
        <f>"#define P3V"&amp;TEXT(pwmtable!B7,0)&amp;"    "&amp;TEXT(pwmtable!J7,"0")</f>
        <v>#define P3V2    8</v>
      </c>
      <c r="K4" t="str">
        <f>"P3V"&amp;TEXT(pwmtable!B7,0)&amp;","</f>
        <v>P3V2,</v>
      </c>
      <c r="M4" t="str">
        <f>"#define P4V"&amp;TEXT(pwmtable!B7,0)&amp;"    "&amp;TEXT(pwmtable!J7,"0")</f>
        <v>#define P4V2    8</v>
      </c>
      <c r="N4" t="str">
        <f>"P4V"&amp;TEXT(pwmtable!B7,0)&amp;","</f>
        <v>P4V2,</v>
      </c>
      <c r="P4" t="str">
        <f>"#define P5V"&amp;TEXT(pwmtable!B7,0)&amp;"    "&amp;TEXT(pwmtable!J7,"0")</f>
        <v>#define P5V2    8</v>
      </c>
      <c r="Q4" t="str">
        <f>"P5V"&amp;TEXT(pwmtable!B7,0)&amp;","</f>
        <v>P5V2,</v>
      </c>
      <c r="S4" t="str">
        <f>"#define P6V"&amp;TEXT(pwmtable!B7,0)&amp;"    "&amp;TEXT(pwmtable!J7,"0")</f>
        <v>#define P6V2    8</v>
      </c>
      <c r="T4" t="str">
        <f>"P6V"&amp;TEXT(pwmtable!B7,0)&amp;","</f>
        <v>P6V2,</v>
      </c>
      <c r="V4" t="str">
        <f>"#define P7V"&amp;TEXT(pwmtable!B7,0)&amp;"    "&amp;TEXT(pwmtable!J7,"0")</f>
        <v>#define P7V2    8</v>
      </c>
      <c r="W4" t="str">
        <f>"P7V"&amp;TEXT(pwmtable!B7,0)&amp;","</f>
        <v>P7V2,</v>
      </c>
    </row>
    <row r="5" spans="1:23" x14ac:dyDescent="0.2">
      <c r="A5" t="str">
        <f>"#define P0V"&amp;TEXT(pwmtable!B8,0)&amp;"    "&amp;TEXT(pwmtable!J8,"0")</f>
        <v>#define P0V3    12</v>
      </c>
      <c r="B5" t="str">
        <f>"P0V"&amp;TEXT(pwmtable!B8,0)&amp;","</f>
        <v>P0V3,</v>
      </c>
      <c r="D5" t="str">
        <f>"#define P1V"&amp;TEXT(pwmtable!B8,0)&amp;"    "&amp;TEXT(pwmtable!J8,"0")</f>
        <v>#define P1V3    12</v>
      </c>
      <c r="E5" t="str">
        <f>"P1V"&amp;TEXT(pwmtable!B8,0)&amp;","</f>
        <v>P1V3,</v>
      </c>
      <c r="G5" t="str">
        <f>"#define P2V"&amp;TEXT(pwmtable!B8,0)&amp;"    "&amp;TEXT(pwmtable!J8,"0")</f>
        <v>#define P2V3    12</v>
      </c>
      <c r="H5" t="str">
        <f>"P2V"&amp;TEXT(pwmtable!B8,0)&amp;","</f>
        <v>P2V3,</v>
      </c>
      <c r="J5" t="str">
        <f>"#define P3V"&amp;TEXT(pwmtable!B8,0)&amp;"    "&amp;TEXT(pwmtable!J8,"0")</f>
        <v>#define P3V3    12</v>
      </c>
      <c r="K5" t="str">
        <f>"P3V"&amp;TEXT(pwmtable!B8,0)&amp;","</f>
        <v>P3V3,</v>
      </c>
      <c r="M5" t="str">
        <f>"#define P4V"&amp;TEXT(pwmtable!B8,0)&amp;"    "&amp;TEXT(pwmtable!J8,"0")</f>
        <v>#define P4V3    12</v>
      </c>
      <c r="N5" t="str">
        <f>"P4V"&amp;TEXT(pwmtable!B8,0)&amp;","</f>
        <v>P4V3,</v>
      </c>
      <c r="P5" t="str">
        <f>"#define P5V"&amp;TEXT(pwmtable!B8,0)&amp;"    "&amp;TEXT(pwmtable!J8,"0")</f>
        <v>#define P5V3    12</v>
      </c>
      <c r="Q5" t="str">
        <f>"P5V"&amp;TEXT(pwmtable!B8,0)&amp;","</f>
        <v>P5V3,</v>
      </c>
      <c r="S5" t="str">
        <f>"#define P6V"&amp;TEXT(pwmtable!B8,0)&amp;"    "&amp;TEXT(pwmtable!J8,"0")</f>
        <v>#define P6V3    12</v>
      </c>
      <c r="T5" t="str">
        <f>"P6V"&amp;TEXT(pwmtable!B8,0)&amp;","</f>
        <v>P6V3,</v>
      </c>
      <c r="V5" t="str">
        <f>"#define P7V"&amp;TEXT(pwmtable!B8,0)&amp;"    "&amp;TEXT(pwmtable!J8,"0")</f>
        <v>#define P7V3    12</v>
      </c>
      <c r="W5" t="str">
        <f>"P7V"&amp;TEXT(pwmtable!B8,0)&amp;","</f>
        <v>P7V3,</v>
      </c>
    </row>
    <row r="6" spans="1:23" x14ac:dyDescent="0.2">
      <c r="A6" t="str">
        <f>"#define P0V"&amp;TEXT(pwmtable!B9,0)&amp;"    "&amp;TEXT(pwmtable!J9,"0")</f>
        <v>#define P0V4    16</v>
      </c>
      <c r="B6" t="str">
        <f>"P0V"&amp;TEXT(pwmtable!B9,0)&amp;","</f>
        <v>P0V4,</v>
      </c>
      <c r="D6" t="str">
        <f>"#define P1V"&amp;TEXT(pwmtable!B9,0)&amp;"    "&amp;TEXT(pwmtable!J9,"0")</f>
        <v>#define P1V4    16</v>
      </c>
      <c r="E6" t="str">
        <f>"P1V"&amp;TEXT(pwmtable!B9,0)&amp;","</f>
        <v>P1V4,</v>
      </c>
      <c r="G6" t="str">
        <f>"#define P2V"&amp;TEXT(pwmtable!B9,0)&amp;"    "&amp;TEXT(pwmtable!J9,"0")</f>
        <v>#define P2V4    16</v>
      </c>
      <c r="H6" t="str">
        <f>"P2V"&amp;TEXT(pwmtable!B9,0)&amp;","</f>
        <v>P2V4,</v>
      </c>
      <c r="J6" t="str">
        <f>"#define P3V"&amp;TEXT(pwmtable!B9,0)&amp;"    "&amp;TEXT(pwmtable!J9,"0")</f>
        <v>#define P3V4    16</v>
      </c>
      <c r="K6" t="str">
        <f>"P3V"&amp;TEXT(pwmtable!B9,0)&amp;","</f>
        <v>P3V4,</v>
      </c>
      <c r="M6" t="str">
        <f>"#define P4V"&amp;TEXT(pwmtable!B9,0)&amp;"    "&amp;TEXT(pwmtable!J9,"0")</f>
        <v>#define P4V4    16</v>
      </c>
      <c r="N6" t="str">
        <f>"P4V"&amp;TEXT(pwmtable!B9,0)&amp;","</f>
        <v>P4V4,</v>
      </c>
      <c r="P6" t="str">
        <f>"#define P5V"&amp;TEXT(pwmtable!B9,0)&amp;"    "&amp;TEXT(pwmtable!J9,"0")</f>
        <v>#define P5V4    16</v>
      </c>
      <c r="Q6" t="str">
        <f>"P5V"&amp;TEXT(pwmtable!B9,0)&amp;","</f>
        <v>P5V4,</v>
      </c>
      <c r="S6" t="str">
        <f>"#define P6V"&amp;TEXT(pwmtable!B9,0)&amp;"    "&amp;TEXT(pwmtable!J9,"0")</f>
        <v>#define P6V4    16</v>
      </c>
      <c r="T6" t="str">
        <f>"P6V"&amp;TEXT(pwmtable!B9,0)&amp;","</f>
        <v>P6V4,</v>
      </c>
      <c r="V6" t="str">
        <f>"#define P7V"&amp;TEXT(pwmtable!B9,0)&amp;"    "&amp;TEXT(pwmtable!J9,"0")</f>
        <v>#define P7V4    16</v>
      </c>
      <c r="W6" t="str">
        <f>"P7V"&amp;TEXT(pwmtable!B9,0)&amp;","</f>
        <v>P7V4,</v>
      </c>
    </row>
    <row r="7" spans="1:23" x14ac:dyDescent="0.2">
      <c r="A7" t="str">
        <f>"#define P0V"&amp;TEXT(pwmtable!B10,0)&amp;"    "&amp;TEXT(pwmtable!J10,"0")</f>
        <v>#define P0V5    20</v>
      </c>
      <c r="B7" t="str">
        <f>"P0V"&amp;TEXT(pwmtable!B10,0)&amp;","</f>
        <v>P0V5,</v>
      </c>
      <c r="D7" t="str">
        <f>"#define P1V"&amp;TEXT(pwmtable!B10,0)&amp;"    "&amp;TEXT(pwmtable!J10,"0")</f>
        <v>#define P1V5    20</v>
      </c>
      <c r="E7" t="str">
        <f>"P1V"&amp;TEXT(pwmtable!B10,0)&amp;","</f>
        <v>P1V5,</v>
      </c>
      <c r="G7" t="str">
        <f>"#define P2V"&amp;TEXT(pwmtable!B10,0)&amp;"    "&amp;TEXT(pwmtable!J10,"0")</f>
        <v>#define P2V5    20</v>
      </c>
      <c r="H7" t="str">
        <f>"P2V"&amp;TEXT(pwmtable!B10,0)&amp;","</f>
        <v>P2V5,</v>
      </c>
      <c r="J7" t="str">
        <f>"#define P3V"&amp;TEXT(pwmtable!B10,0)&amp;"    "&amp;TEXT(pwmtable!J10,"0")</f>
        <v>#define P3V5    20</v>
      </c>
      <c r="K7" t="str">
        <f>"P3V"&amp;TEXT(pwmtable!B10,0)&amp;","</f>
        <v>P3V5,</v>
      </c>
      <c r="M7" t="str">
        <f>"#define P4V"&amp;TEXT(pwmtable!B10,0)&amp;"    "&amp;TEXT(pwmtable!J10,"0")</f>
        <v>#define P4V5    20</v>
      </c>
      <c r="N7" t="str">
        <f>"P4V"&amp;TEXT(pwmtable!B10,0)&amp;","</f>
        <v>P4V5,</v>
      </c>
      <c r="P7" t="str">
        <f>"#define P5V"&amp;TEXT(pwmtable!B10,0)&amp;"    "&amp;TEXT(pwmtable!J10,"0")</f>
        <v>#define P5V5    20</v>
      </c>
      <c r="Q7" t="str">
        <f>"P5V"&amp;TEXT(pwmtable!B10,0)&amp;","</f>
        <v>P5V5,</v>
      </c>
      <c r="S7" t="str">
        <f>"#define P6V"&amp;TEXT(pwmtable!B10,0)&amp;"    "&amp;TEXT(pwmtable!J10,"0")</f>
        <v>#define P6V5    20</v>
      </c>
      <c r="T7" t="str">
        <f>"P6V"&amp;TEXT(pwmtable!B10,0)&amp;","</f>
        <v>P6V5,</v>
      </c>
      <c r="V7" t="str">
        <f>"#define P7V"&amp;TEXT(pwmtable!B10,0)&amp;"    "&amp;TEXT(pwmtable!J10,"0")</f>
        <v>#define P7V5    20</v>
      </c>
      <c r="W7" t="str">
        <f>"P7V"&amp;TEXT(pwmtable!B10,0)&amp;","</f>
        <v>P7V5,</v>
      </c>
    </row>
    <row r="8" spans="1:23" x14ac:dyDescent="0.2">
      <c r="A8" t="str">
        <f>"#define P0V"&amp;TEXT(pwmtable!B11,0)&amp;"    "&amp;TEXT(pwmtable!J11,"0")</f>
        <v>#define P0V6    24</v>
      </c>
      <c r="B8" t="str">
        <f>"P0V"&amp;TEXT(pwmtable!B11,0)&amp;","</f>
        <v>P0V6,</v>
      </c>
      <c r="D8" t="str">
        <f>"#define P1V"&amp;TEXT(pwmtable!B11,0)&amp;"    "&amp;TEXT(pwmtable!J11,"0")</f>
        <v>#define P1V6    24</v>
      </c>
      <c r="E8" t="str">
        <f>"P1V"&amp;TEXT(pwmtable!B11,0)&amp;","</f>
        <v>P1V6,</v>
      </c>
      <c r="G8" t="str">
        <f>"#define P2V"&amp;TEXT(pwmtable!B11,0)&amp;"    "&amp;TEXT(pwmtable!J11,"0")</f>
        <v>#define P2V6    24</v>
      </c>
      <c r="H8" t="str">
        <f>"P2V"&amp;TEXT(pwmtable!B11,0)&amp;","</f>
        <v>P2V6,</v>
      </c>
      <c r="J8" t="str">
        <f>"#define P3V"&amp;TEXT(pwmtable!B11,0)&amp;"    "&amp;TEXT(pwmtable!J11,"0")</f>
        <v>#define P3V6    24</v>
      </c>
      <c r="K8" t="str">
        <f>"P3V"&amp;TEXT(pwmtable!B11,0)&amp;","</f>
        <v>P3V6,</v>
      </c>
      <c r="M8" t="str">
        <f>"#define P4V"&amp;TEXT(pwmtable!B11,0)&amp;"    "&amp;TEXT(pwmtable!J11,"0")</f>
        <v>#define P4V6    24</v>
      </c>
      <c r="N8" t="str">
        <f>"P4V"&amp;TEXT(pwmtable!B11,0)&amp;","</f>
        <v>P4V6,</v>
      </c>
      <c r="P8" t="str">
        <f>"#define P5V"&amp;TEXT(pwmtable!B11,0)&amp;"    "&amp;TEXT(pwmtable!J11,"0")</f>
        <v>#define P5V6    24</v>
      </c>
      <c r="Q8" t="str">
        <f>"P5V"&amp;TEXT(pwmtable!B11,0)&amp;","</f>
        <v>P5V6,</v>
      </c>
      <c r="S8" t="str">
        <f>"#define P6V"&amp;TEXT(pwmtable!B11,0)&amp;"    "&amp;TEXT(pwmtable!J11,"0")</f>
        <v>#define P6V6    24</v>
      </c>
      <c r="T8" t="str">
        <f>"P6V"&amp;TEXT(pwmtable!B11,0)&amp;","</f>
        <v>P6V6,</v>
      </c>
      <c r="V8" t="str">
        <f>"#define P7V"&amp;TEXT(pwmtable!B11,0)&amp;"    "&amp;TEXT(pwmtable!J11,"0")</f>
        <v>#define P7V6    24</v>
      </c>
      <c r="W8" t="str">
        <f>"P7V"&amp;TEXT(pwmtable!B11,0)&amp;","</f>
        <v>P7V6,</v>
      </c>
    </row>
    <row r="9" spans="1:23" x14ac:dyDescent="0.2">
      <c r="A9" t="str">
        <f>"#define P0V"&amp;TEXT(pwmtable!B12,0)&amp;"    "&amp;TEXT(pwmtable!J12,"0")</f>
        <v>#define P0V7    26</v>
      </c>
      <c r="B9" t="str">
        <f>"P0V"&amp;TEXT(pwmtable!B12,0)&amp;","</f>
        <v>P0V7,</v>
      </c>
      <c r="D9" t="str">
        <f>"#define P1V"&amp;TEXT(pwmtable!B12,0)&amp;"    "&amp;TEXT(pwmtable!J12,"0")</f>
        <v>#define P1V7    26</v>
      </c>
      <c r="E9" t="str">
        <f>"P1V"&amp;TEXT(pwmtable!B12,0)&amp;","</f>
        <v>P1V7,</v>
      </c>
      <c r="G9" t="str">
        <f>"#define P2V"&amp;TEXT(pwmtable!B12,0)&amp;"    "&amp;TEXT(pwmtable!J12,"0")</f>
        <v>#define P2V7    26</v>
      </c>
      <c r="H9" t="str">
        <f>"P2V"&amp;TEXT(pwmtable!B12,0)&amp;","</f>
        <v>P2V7,</v>
      </c>
      <c r="J9" t="str">
        <f>"#define P3V"&amp;TEXT(pwmtable!B12,0)&amp;"    "&amp;TEXT(pwmtable!J12,"0")</f>
        <v>#define P3V7    26</v>
      </c>
      <c r="K9" t="str">
        <f>"P3V"&amp;TEXT(pwmtable!B12,0)&amp;","</f>
        <v>P3V7,</v>
      </c>
      <c r="M9" t="str">
        <f>"#define P4V"&amp;TEXT(pwmtable!B12,0)&amp;"    "&amp;TEXT(pwmtable!J12,"0")</f>
        <v>#define P4V7    26</v>
      </c>
      <c r="N9" t="str">
        <f>"P4V"&amp;TEXT(pwmtable!B12,0)&amp;","</f>
        <v>P4V7,</v>
      </c>
      <c r="P9" t="str">
        <f>"#define P5V"&amp;TEXT(pwmtable!B12,0)&amp;"    "&amp;TEXT(pwmtable!J12,"0")</f>
        <v>#define P5V7    26</v>
      </c>
      <c r="Q9" t="str">
        <f>"P5V"&amp;TEXT(pwmtable!B12,0)&amp;","</f>
        <v>P5V7,</v>
      </c>
      <c r="S9" t="str">
        <f>"#define P6V"&amp;TEXT(pwmtable!B12,0)&amp;"    "&amp;TEXT(pwmtable!J12,"0")</f>
        <v>#define P6V7    26</v>
      </c>
      <c r="T9" t="str">
        <f>"P6V"&amp;TEXT(pwmtable!B12,0)&amp;","</f>
        <v>P6V7,</v>
      </c>
      <c r="V9" t="str">
        <f>"#define P7V"&amp;TEXT(pwmtable!B12,0)&amp;"    "&amp;TEXT(pwmtable!J12,"0")</f>
        <v>#define P7V7    26</v>
      </c>
      <c r="W9" t="str">
        <f>"P7V"&amp;TEXT(pwmtable!B12,0)&amp;","</f>
        <v>P7V7,</v>
      </c>
    </row>
    <row r="10" spans="1:23" x14ac:dyDescent="0.2">
      <c r="A10" t="str">
        <f>"#define P0V"&amp;TEXT(pwmtable!B13,0)&amp;"    "&amp;TEXT(pwmtable!J13,"0")</f>
        <v>#define P0V8    30</v>
      </c>
      <c r="B10" t="str">
        <f>"P0V"&amp;TEXT(pwmtable!B13,0)&amp;","</f>
        <v>P0V8,</v>
      </c>
      <c r="D10" t="str">
        <f>"#define P1V"&amp;TEXT(pwmtable!B13,0)&amp;"    "&amp;TEXT(pwmtable!J13,"0")</f>
        <v>#define P1V8    30</v>
      </c>
      <c r="E10" t="str">
        <f>"P1V"&amp;TEXT(pwmtable!B13,0)&amp;","</f>
        <v>P1V8,</v>
      </c>
      <c r="G10" t="str">
        <f>"#define P2V"&amp;TEXT(pwmtable!B13,0)&amp;"    "&amp;TEXT(pwmtable!J13,"0")</f>
        <v>#define P2V8    30</v>
      </c>
      <c r="H10" t="str">
        <f>"P2V"&amp;TEXT(pwmtable!B13,0)&amp;","</f>
        <v>P2V8,</v>
      </c>
      <c r="J10" t="str">
        <f>"#define P3V"&amp;TEXT(pwmtable!B13,0)&amp;"    "&amp;TEXT(pwmtable!J13,"0")</f>
        <v>#define P3V8    30</v>
      </c>
      <c r="K10" t="str">
        <f>"P3V"&amp;TEXT(pwmtable!B13,0)&amp;","</f>
        <v>P3V8,</v>
      </c>
      <c r="M10" t="str">
        <f>"#define P4V"&amp;TEXT(pwmtable!B13,0)&amp;"    "&amp;TEXT(pwmtable!J13,"0")</f>
        <v>#define P4V8    30</v>
      </c>
      <c r="N10" t="str">
        <f>"P4V"&amp;TEXT(pwmtable!B13,0)&amp;","</f>
        <v>P4V8,</v>
      </c>
      <c r="P10" t="str">
        <f>"#define P5V"&amp;TEXT(pwmtable!B13,0)&amp;"    "&amp;TEXT(pwmtable!J13,"0")</f>
        <v>#define P5V8    30</v>
      </c>
      <c r="Q10" t="str">
        <f>"P5V"&amp;TEXT(pwmtable!B13,0)&amp;","</f>
        <v>P5V8,</v>
      </c>
      <c r="S10" t="str">
        <f>"#define P6V"&amp;TEXT(pwmtable!B13,0)&amp;"    "&amp;TEXT(pwmtable!J13,"0")</f>
        <v>#define P6V8    30</v>
      </c>
      <c r="T10" t="str">
        <f>"P6V"&amp;TEXT(pwmtable!B13,0)&amp;","</f>
        <v>P6V8,</v>
      </c>
      <c r="V10" t="str">
        <f>"#define P7V"&amp;TEXT(pwmtable!B13,0)&amp;"    "&amp;TEXT(pwmtable!J13,"0")</f>
        <v>#define P7V8    30</v>
      </c>
      <c r="W10" t="str">
        <f>"P7V"&amp;TEXT(pwmtable!B13,0)&amp;","</f>
        <v>P7V8,</v>
      </c>
    </row>
    <row r="11" spans="1:23" x14ac:dyDescent="0.2">
      <c r="A11" t="str">
        <f>"#define P0V"&amp;TEXT(pwmtable!B14,0)&amp;"    "&amp;TEXT(pwmtable!J14,"0")</f>
        <v>#define P0V9    34</v>
      </c>
      <c r="B11" t="str">
        <f>"P0V"&amp;TEXT(pwmtable!B14,0)&amp;","</f>
        <v>P0V9,</v>
      </c>
      <c r="D11" t="str">
        <f>"#define P1V"&amp;TEXT(pwmtable!B14,0)&amp;"    "&amp;TEXT(pwmtable!J14,"0")</f>
        <v>#define P1V9    34</v>
      </c>
      <c r="E11" t="str">
        <f>"P1V"&amp;TEXT(pwmtable!B14,0)&amp;","</f>
        <v>P1V9,</v>
      </c>
      <c r="G11" t="str">
        <f>"#define P2V"&amp;TEXT(pwmtable!B14,0)&amp;"    "&amp;TEXT(pwmtable!J14,"0")</f>
        <v>#define P2V9    34</v>
      </c>
      <c r="H11" t="str">
        <f>"P2V"&amp;TEXT(pwmtable!B14,0)&amp;","</f>
        <v>P2V9,</v>
      </c>
      <c r="J11" t="str">
        <f>"#define P3V"&amp;TEXT(pwmtable!B14,0)&amp;"    "&amp;TEXT(pwmtable!J14,"0")</f>
        <v>#define P3V9    34</v>
      </c>
      <c r="K11" t="str">
        <f>"P3V"&amp;TEXT(pwmtable!B14,0)&amp;","</f>
        <v>P3V9,</v>
      </c>
      <c r="M11" t="str">
        <f>"#define P4V"&amp;TEXT(pwmtable!B14,0)&amp;"    "&amp;TEXT(pwmtable!J14,"0")</f>
        <v>#define P4V9    34</v>
      </c>
      <c r="N11" t="str">
        <f>"P4V"&amp;TEXT(pwmtable!B14,0)&amp;","</f>
        <v>P4V9,</v>
      </c>
      <c r="P11" t="str">
        <f>"#define P5V"&amp;TEXT(pwmtable!B14,0)&amp;"    "&amp;TEXT(pwmtable!J14,"0")</f>
        <v>#define P5V9    34</v>
      </c>
      <c r="Q11" t="str">
        <f>"P5V"&amp;TEXT(pwmtable!B14,0)&amp;","</f>
        <v>P5V9,</v>
      </c>
      <c r="S11" t="str">
        <f>"#define P6V"&amp;TEXT(pwmtable!B14,0)&amp;"    "&amp;TEXT(pwmtable!J14,"0")</f>
        <v>#define P6V9    34</v>
      </c>
      <c r="T11" t="str">
        <f>"P6V"&amp;TEXT(pwmtable!B14,0)&amp;","</f>
        <v>P6V9,</v>
      </c>
      <c r="V11" t="str">
        <f>"#define P7V"&amp;TEXT(pwmtable!B14,0)&amp;"    "&amp;TEXT(pwmtable!J14,"0")</f>
        <v>#define P7V9    34</v>
      </c>
      <c r="W11" t="str">
        <f>"P7V"&amp;TEXT(pwmtable!B14,0)&amp;","</f>
        <v>P7V9,</v>
      </c>
    </row>
    <row r="12" spans="1:23" x14ac:dyDescent="0.2">
      <c r="A12" t="str">
        <f>"#define P0V"&amp;TEXT(pwmtable!B15,0)&amp;"    "&amp;TEXT(pwmtable!J15,"0")</f>
        <v>#define P0V10    38</v>
      </c>
      <c r="B12" t="str">
        <f>"P0V"&amp;TEXT(pwmtable!B15,0)&amp;","</f>
        <v>P0V10,</v>
      </c>
      <c r="D12" t="str">
        <f>"#define P1V"&amp;TEXT(pwmtable!B15,0)&amp;"    "&amp;TEXT(pwmtable!J15,"0")</f>
        <v>#define P1V10    38</v>
      </c>
      <c r="E12" t="str">
        <f>"P1V"&amp;TEXT(pwmtable!B15,0)&amp;","</f>
        <v>P1V10,</v>
      </c>
      <c r="G12" t="str">
        <f>"#define P2V"&amp;TEXT(pwmtable!B15,0)&amp;"    "&amp;TEXT(pwmtable!J15,"0")</f>
        <v>#define P2V10    38</v>
      </c>
      <c r="H12" t="str">
        <f>"P2V"&amp;TEXT(pwmtable!B15,0)&amp;","</f>
        <v>P2V10,</v>
      </c>
      <c r="J12" t="str">
        <f>"#define P3V"&amp;TEXT(pwmtable!B15,0)&amp;"    "&amp;TEXT(pwmtable!J15,"0")</f>
        <v>#define P3V10    38</v>
      </c>
      <c r="K12" t="str">
        <f>"P3V"&amp;TEXT(pwmtable!B15,0)&amp;","</f>
        <v>P3V10,</v>
      </c>
      <c r="M12" t="str">
        <f>"#define P4V"&amp;TEXT(pwmtable!B15,0)&amp;"    "&amp;TEXT(pwmtable!J15,"0")</f>
        <v>#define P4V10    38</v>
      </c>
      <c r="N12" t="str">
        <f>"P4V"&amp;TEXT(pwmtable!B15,0)&amp;","</f>
        <v>P4V10,</v>
      </c>
      <c r="P12" t="str">
        <f>"#define P5V"&amp;TEXT(pwmtable!B15,0)&amp;"    "&amp;TEXT(pwmtable!J15,"0")</f>
        <v>#define P5V10    38</v>
      </c>
      <c r="Q12" t="str">
        <f>"P5V"&amp;TEXT(pwmtable!B15,0)&amp;","</f>
        <v>P5V10,</v>
      </c>
      <c r="S12" t="str">
        <f>"#define P6V"&amp;TEXT(pwmtable!B15,0)&amp;"    "&amp;TEXT(pwmtable!J15,"0")</f>
        <v>#define P6V10    38</v>
      </c>
      <c r="T12" t="str">
        <f>"P6V"&amp;TEXT(pwmtable!B15,0)&amp;","</f>
        <v>P6V10,</v>
      </c>
      <c r="V12" t="str">
        <f>"#define P7V"&amp;TEXT(pwmtable!B15,0)&amp;"    "&amp;TEXT(pwmtable!J15,"0")</f>
        <v>#define P7V10    38</v>
      </c>
      <c r="W12" t="str">
        <f>"P7V"&amp;TEXT(pwmtable!B15,0)&amp;","</f>
        <v>P7V10,</v>
      </c>
    </row>
    <row r="13" spans="1:23" x14ac:dyDescent="0.2">
      <c r="A13" t="str">
        <f>"#define P0V"&amp;TEXT(pwmtable!B16,0)&amp;"    "&amp;TEXT(pwmtable!J16,"0")</f>
        <v>#define P0V11    42</v>
      </c>
      <c r="B13" t="str">
        <f>"P0V"&amp;TEXT(pwmtable!B16,0)&amp;","</f>
        <v>P0V11,</v>
      </c>
      <c r="D13" t="str">
        <f>"#define P1V"&amp;TEXT(pwmtable!B16,0)&amp;"    "&amp;TEXT(pwmtable!J16,"0")</f>
        <v>#define P1V11    42</v>
      </c>
      <c r="E13" t="str">
        <f>"P1V"&amp;TEXT(pwmtable!B16,0)&amp;","</f>
        <v>P1V11,</v>
      </c>
      <c r="G13" t="str">
        <f>"#define P2V"&amp;TEXT(pwmtable!B16,0)&amp;"    "&amp;TEXT(pwmtable!J16,"0")</f>
        <v>#define P2V11    42</v>
      </c>
      <c r="H13" t="str">
        <f>"P2V"&amp;TEXT(pwmtable!B16,0)&amp;","</f>
        <v>P2V11,</v>
      </c>
      <c r="J13" t="str">
        <f>"#define P3V"&amp;TEXT(pwmtable!B16,0)&amp;"    "&amp;TEXT(pwmtable!J16,"0")</f>
        <v>#define P3V11    42</v>
      </c>
      <c r="K13" t="str">
        <f>"P3V"&amp;TEXT(pwmtable!B16,0)&amp;","</f>
        <v>P3V11,</v>
      </c>
      <c r="M13" t="str">
        <f>"#define P4V"&amp;TEXT(pwmtable!B16,0)&amp;"    "&amp;TEXT(pwmtable!J16,"0")</f>
        <v>#define P4V11    42</v>
      </c>
      <c r="N13" t="str">
        <f>"P4V"&amp;TEXT(pwmtable!B16,0)&amp;","</f>
        <v>P4V11,</v>
      </c>
      <c r="P13" t="str">
        <f>"#define P5V"&amp;TEXT(pwmtable!B16,0)&amp;"    "&amp;TEXT(pwmtable!J16,"0")</f>
        <v>#define P5V11    42</v>
      </c>
      <c r="Q13" t="str">
        <f>"P5V"&amp;TEXT(pwmtable!B16,0)&amp;","</f>
        <v>P5V11,</v>
      </c>
      <c r="S13" t="str">
        <f>"#define P6V"&amp;TEXT(pwmtable!B16,0)&amp;"    "&amp;TEXT(pwmtable!J16,"0")</f>
        <v>#define P6V11    42</v>
      </c>
      <c r="T13" t="str">
        <f>"P6V"&amp;TEXT(pwmtable!B16,0)&amp;","</f>
        <v>P6V11,</v>
      </c>
      <c r="V13" t="str">
        <f>"#define P7V"&amp;TEXT(pwmtable!B16,0)&amp;"    "&amp;TEXT(pwmtable!J16,"0")</f>
        <v>#define P7V11    42</v>
      </c>
      <c r="W13" t="str">
        <f>"P7V"&amp;TEXT(pwmtable!B16,0)&amp;","</f>
        <v>P7V11,</v>
      </c>
    </row>
    <row r="14" spans="1:23" x14ac:dyDescent="0.2">
      <c r="A14" t="str">
        <f>"#define P0V"&amp;TEXT(pwmtable!B17,0)&amp;"    "&amp;TEXT(pwmtable!J17,"0")</f>
        <v>#define P0V12    46</v>
      </c>
      <c r="B14" t="str">
        <f>"P0V"&amp;TEXT(pwmtable!B17,0)&amp;","</f>
        <v>P0V12,</v>
      </c>
      <c r="D14" t="str">
        <f>"#define P1V"&amp;TEXT(pwmtable!B17,0)&amp;"    "&amp;TEXT(pwmtable!J17,"0")</f>
        <v>#define P1V12    46</v>
      </c>
      <c r="E14" t="str">
        <f>"P1V"&amp;TEXT(pwmtable!B17,0)&amp;","</f>
        <v>P1V12,</v>
      </c>
      <c r="G14" t="str">
        <f>"#define P2V"&amp;TEXT(pwmtable!B17,0)&amp;"    "&amp;TEXT(pwmtable!J17,"0")</f>
        <v>#define P2V12    46</v>
      </c>
      <c r="H14" t="str">
        <f>"P2V"&amp;TEXT(pwmtable!B17,0)&amp;","</f>
        <v>P2V12,</v>
      </c>
      <c r="J14" t="str">
        <f>"#define P3V"&amp;TEXT(pwmtable!B17,0)&amp;"    "&amp;TEXT(pwmtable!J17,"0")</f>
        <v>#define P3V12    46</v>
      </c>
      <c r="K14" t="str">
        <f>"P3V"&amp;TEXT(pwmtable!B17,0)&amp;","</f>
        <v>P3V12,</v>
      </c>
      <c r="M14" t="str">
        <f>"#define P4V"&amp;TEXT(pwmtable!B17,0)&amp;"    "&amp;TEXT(pwmtable!J17,"0")</f>
        <v>#define P4V12    46</v>
      </c>
      <c r="N14" t="str">
        <f>"P4V"&amp;TEXT(pwmtable!B17,0)&amp;","</f>
        <v>P4V12,</v>
      </c>
      <c r="P14" t="str">
        <f>"#define P5V"&amp;TEXT(pwmtable!B17,0)&amp;"    "&amp;TEXT(pwmtable!J17,"0")</f>
        <v>#define P5V12    46</v>
      </c>
      <c r="Q14" t="str">
        <f>"P5V"&amp;TEXT(pwmtable!B17,0)&amp;","</f>
        <v>P5V12,</v>
      </c>
      <c r="S14" t="str">
        <f>"#define P6V"&amp;TEXT(pwmtable!B17,0)&amp;"    "&amp;TEXT(pwmtable!J17,"0")</f>
        <v>#define P6V12    46</v>
      </c>
      <c r="T14" t="str">
        <f>"P6V"&amp;TEXT(pwmtable!B17,0)&amp;","</f>
        <v>P6V12,</v>
      </c>
      <c r="V14" t="str">
        <f>"#define P7V"&amp;TEXT(pwmtable!B17,0)&amp;"    "&amp;TEXT(pwmtable!J17,"0")</f>
        <v>#define P7V12    46</v>
      </c>
      <c r="W14" t="str">
        <f>"P7V"&amp;TEXT(pwmtable!B17,0)&amp;","</f>
        <v>P7V12,</v>
      </c>
    </row>
    <row r="15" spans="1:23" x14ac:dyDescent="0.2">
      <c r="A15" t="str">
        <f>"#define P0V"&amp;TEXT(pwmtable!B18,0)&amp;"    "&amp;TEXT(pwmtable!J18,"0")</f>
        <v>#define P0V13    50</v>
      </c>
      <c r="B15" t="str">
        <f>"P0V"&amp;TEXT(pwmtable!B18,0)&amp;","</f>
        <v>P0V13,</v>
      </c>
      <c r="D15" t="str">
        <f>"#define P1V"&amp;TEXT(pwmtable!B18,0)&amp;"    "&amp;TEXT(pwmtable!J18,"0")</f>
        <v>#define P1V13    50</v>
      </c>
      <c r="E15" t="str">
        <f>"P1V"&amp;TEXT(pwmtable!B18,0)&amp;","</f>
        <v>P1V13,</v>
      </c>
      <c r="G15" t="str">
        <f>"#define P2V"&amp;TEXT(pwmtable!B18,0)&amp;"    "&amp;TEXT(pwmtable!J18,"0")</f>
        <v>#define P2V13    50</v>
      </c>
      <c r="H15" t="str">
        <f>"P2V"&amp;TEXT(pwmtable!B18,0)&amp;","</f>
        <v>P2V13,</v>
      </c>
      <c r="J15" t="str">
        <f>"#define P3V"&amp;TEXT(pwmtable!B18,0)&amp;"    "&amp;TEXT(pwmtable!J18,"0")</f>
        <v>#define P3V13    50</v>
      </c>
      <c r="K15" t="str">
        <f>"P3V"&amp;TEXT(pwmtable!B18,0)&amp;","</f>
        <v>P3V13,</v>
      </c>
      <c r="M15" t="str">
        <f>"#define P4V"&amp;TEXT(pwmtable!B18,0)&amp;"    "&amp;TEXT(pwmtable!J18,"0")</f>
        <v>#define P4V13    50</v>
      </c>
      <c r="N15" t="str">
        <f>"P4V"&amp;TEXT(pwmtable!B18,0)&amp;","</f>
        <v>P4V13,</v>
      </c>
      <c r="P15" t="str">
        <f>"#define P5V"&amp;TEXT(pwmtable!B18,0)&amp;"    "&amp;TEXT(pwmtable!J18,"0")</f>
        <v>#define P5V13    50</v>
      </c>
      <c r="Q15" t="str">
        <f>"P5V"&amp;TEXT(pwmtable!B18,0)&amp;","</f>
        <v>P5V13,</v>
      </c>
      <c r="S15" t="str">
        <f>"#define P6V"&amp;TEXT(pwmtable!B18,0)&amp;"    "&amp;TEXT(pwmtable!J18,"0")</f>
        <v>#define P6V13    50</v>
      </c>
      <c r="T15" t="str">
        <f>"P6V"&amp;TEXT(pwmtable!B18,0)&amp;","</f>
        <v>P6V13,</v>
      </c>
      <c r="V15" t="str">
        <f>"#define P7V"&amp;TEXT(pwmtable!B18,0)&amp;"    "&amp;TEXT(pwmtable!J18,"0")</f>
        <v>#define P7V13    50</v>
      </c>
      <c r="W15" t="str">
        <f>"P7V"&amp;TEXT(pwmtable!B18,0)&amp;","</f>
        <v>P7V13,</v>
      </c>
    </row>
    <row r="16" spans="1:23" x14ac:dyDescent="0.2">
      <c r="A16" t="str">
        <f>"#define P0V"&amp;TEXT(pwmtable!B19,0)&amp;"    "&amp;TEXT(pwmtable!J19,"0")</f>
        <v>#define P0V14    54</v>
      </c>
      <c r="B16" t="str">
        <f>"P0V"&amp;TEXT(pwmtable!B19,0)&amp;","</f>
        <v>P0V14,</v>
      </c>
      <c r="D16" t="str">
        <f>"#define P1V"&amp;TEXT(pwmtable!B19,0)&amp;"    "&amp;TEXT(pwmtable!J19,"0")</f>
        <v>#define P1V14    54</v>
      </c>
      <c r="E16" t="str">
        <f>"P1V"&amp;TEXT(pwmtable!B19,0)&amp;","</f>
        <v>P1V14,</v>
      </c>
      <c r="G16" t="str">
        <f>"#define P2V"&amp;TEXT(pwmtable!B19,0)&amp;"    "&amp;TEXT(pwmtable!J19,"0")</f>
        <v>#define P2V14    54</v>
      </c>
      <c r="H16" t="str">
        <f>"P2V"&amp;TEXT(pwmtable!B19,0)&amp;","</f>
        <v>P2V14,</v>
      </c>
      <c r="J16" t="str">
        <f>"#define P3V"&amp;TEXT(pwmtable!B19,0)&amp;"    "&amp;TEXT(pwmtable!J19,"0")</f>
        <v>#define P3V14    54</v>
      </c>
      <c r="K16" t="str">
        <f>"P3V"&amp;TEXT(pwmtable!B19,0)&amp;","</f>
        <v>P3V14,</v>
      </c>
      <c r="M16" t="str">
        <f>"#define P4V"&amp;TEXT(pwmtable!B19,0)&amp;"    "&amp;TEXT(pwmtable!J19,"0")</f>
        <v>#define P4V14    54</v>
      </c>
      <c r="N16" t="str">
        <f>"P4V"&amp;TEXT(pwmtable!B19,0)&amp;","</f>
        <v>P4V14,</v>
      </c>
      <c r="P16" t="str">
        <f>"#define P5V"&amp;TEXT(pwmtable!B19,0)&amp;"    "&amp;TEXT(pwmtable!J19,"0")</f>
        <v>#define P5V14    54</v>
      </c>
      <c r="Q16" t="str">
        <f>"P5V"&amp;TEXT(pwmtable!B19,0)&amp;","</f>
        <v>P5V14,</v>
      </c>
      <c r="S16" t="str">
        <f>"#define P6V"&amp;TEXT(pwmtable!B19,0)&amp;"    "&amp;TEXT(pwmtable!J19,"0")</f>
        <v>#define P6V14    54</v>
      </c>
      <c r="T16" t="str">
        <f>"P6V"&amp;TEXT(pwmtable!B19,0)&amp;","</f>
        <v>P6V14,</v>
      </c>
      <c r="V16" t="str">
        <f>"#define P7V"&amp;TEXT(pwmtable!B19,0)&amp;"    "&amp;TEXT(pwmtable!J19,"0")</f>
        <v>#define P7V14    54</v>
      </c>
      <c r="W16" t="str">
        <f>"P7V"&amp;TEXT(pwmtable!B19,0)&amp;","</f>
        <v>P7V14,</v>
      </c>
    </row>
    <row r="17" spans="1:23" x14ac:dyDescent="0.2">
      <c r="A17" t="str">
        <f>"#define P0V"&amp;TEXT(pwmtable!B20,0)&amp;"    "&amp;TEXT(pwmtable!J20,"0")</f>
        <v>#define P0V15    58</v>
      </c>
      <c r="B17" t="str">
        <f>"P0V"&amp;TEXT(pwmtable!B20,0)&amp;","</f>
        <v>P0V15,</v>
      </c>
      <c r="D17" t="str">
        <f>"#define P1V"&amp;TEXT(pwmtable!B20,0)&amp;"    "&amp;TEXT(pwmtable!J20,"0")</f>
        <v>#define P1V15    58</v>
      </c>
      <c r="E17" t="str">
        <f>"P1V"&amp;TEXT(pwmtable!B20,0)&amp;","</f>
        <v>P1V15,</v>
      </c>
      <c r="G17" t="str">
        <f>"#define P2V"&amp;TEXT(pwmtable!B20,0)&amp;"    "&amp;TEXT(pwmtable!J20,"0")</f>
        <v>#define P2V15    58</v>
      </c>
      <c r="H17" t="str">
        <f>"P2V"&amp;TEXT(pwmtable!B20,0)&amp;","</f>
        <v>P2V15,</v>
      </c>
      <c r="J17" t="str">
        <f>"#define P3V"&amp;TEXT(pwmtable!B20,0)&amp;"    "&amp;TEXT(pwmtable!J20,"0")</f>
        <v>#define P3V15    58</v>
      </c>
      <c r="K17" t="str">
        <f>"P3V"&amp;TEXT(pwmtable!B20,0)&amp;","</f>
        <v>P3V15,</v>
      </c>
      <c r="M17" t="str">
        <f>"#define P4V"&amp;TEXT(pwmtable!B20,0)&amp;"    "&amp;TEXT(pwmtable!J20,"0")</f>
        <v>#define P4V15    58</v>
      </c>
      <c r="N17" t="str">
        <f>"P4V"&amp;TEXT(pwmtable!B20,0)&amp;","</f>
        <v>P4V15,</v>
      </c>
      <c r="P17" t="str">
        <f>"#define P5V"&amp;TEXT(pwmtable!B20,0)&amp;"    "&amp;TEXT(pwmtable!J20,"0")</f>
        <v>#define P5V15    58</v>
      </c>
      <c r="Q17" t="str">
        <f>"P5V"&amp;TEXT(pwmtable!B20,0)&amp;","</f>
        <v>P5V15,</v>
      </c>
      <c r="S17" t="str">
        <f>"#define P6V"&amp;TEXT(pwmtable!B20,0)&amp;"    "&amp;TEXT(pwmtable!J20,"0")</f>
        <v>#define P6V15    58</v>
      </c>
      <c r="T17" t="str">
        <f>"P6V"&amp;TEXT(pwmtable!B20,0)&amp;","</f>
        <v>P6V15,</v>
      </c>
      <c r="V17" t="str">
        <f>"#define P7V"&amp;TEXT(pwmtable!B20,0)&amp;"    "&amp;TEXT(pwmtable!J20,"0")</f>
        <v>#define P7V15    58</v>
      </c>
      <c r="W17" t="str">
        <f>"P7V"&amp;TEXT(pwmtable!B20,0)&amp;","</f>
        <v>P7V15,</v>
      </c>
    </row>
    <row r="18" spans="1:23" x14ac:dyDescent="0.2">
      <c r="A18" t="str">
        <f>"#define P0V"&amp;TEXT(pwmtable!B21,0)&amp;"    "&amp;TEXT(pwmtable!J21,"0")</f>
        <v>#define P0V16    62</v>
      </c>
      <c r="B18" t="str">
        <f>"P0V"&amp;TEXT(pwmtable!B21,0)&amp;","</f>
        <v>P0V16,</v>
      </c>
      <c r="D18" t="str">
        <f>"#define P1V"&amp;TEXT(pwmtable!B21,0)&amp;"    "&amp;TEXT(pwmtable!J21,"0")</f>
        <v>#define P1V16    62</v>
      </c>
      <c r="E18" t="str">
        <f>"P1V"&amp;TEXT(pwmtable!B21,0)&amp;","</f>
        <v>P1V16,</v>
      </c>
      <c r="G18" t="str">
        <f>"#define P2V"&amp;TEXT(pwmtable!B21,0)&amp;"    "&amp;TEXT(pwmtable!J21,"0")</f>
        <v>#define P2V16    62</v>
      </c>
      <c r="H18" t="str">
        <f>"P2V"&amp;TEXT(pwmtable!B21,0)&amp;","</f>
        <v>P2V16,</v>
      </c>
      <c r="J18" t="str">
        <f>"#define P3V"&amp;TEXT(pwmtable!B21,0)&amp;"    "&amp;TEXT(pwmtable!J21,"0")</f>
        <v>#define P3V16    62</v>
      </c>
      <c r="K18" t="str">
        <f>"P3V"&amp;TEXT(pwmtable!B21,0)&amp;","</f>
        <v>P3V16,</v>
      </c>
      <c r="M18" t="str">
        <f>"#define P4V"&amp;TEXT(pwmtable!B21,0)&amp;"    "&amp;TEXT(pwmtable!J21,"0")</f>
        <v>#define P4V16    62</v>
      </c>
      <c r="N18" t="str">
        <f>"P4V"&amp;TEXT(pwmtable!B21,0)&amp;","</f>
        <v>P4V16,</v>
      </c>
      <c r="P18" t="str">
        <f>"#define P5V"&amp;TEXT(pwmtable!B21,0)&amp;"    "&amp;TEXT(pwmtable!J21,"0")</f>
        <v>#define P5V16    62</v>
      </c>
      <c r="Q18" t="str">
        <f>"P5V"&amp;TEXT(pwmtable!B21,0)&amp;","</f>
        <v>P5V16,</v>
      </c>
      <c r="S18" t="str">
        <f>"#define P6V"&amp;TEXT(pwmtable!B21,0)&amp;"    "&amp;TEXT(pwmtable!J21,"0")</f>
        <v>#define P6V16    62</v>
      </c>
      <c r="T18" t="str">
        <f>"P6V"&amp;TEXT(pwmtable!B21,0)&amp;","</f>
        <v>P6V16,</v>
      </c>
      <c r="V18" t="str">
        <f>"#define P7V"&amp;TEXT(pwmtable!B21,0)&amp;"    "&amp;TEXT(pwmtable!J21,"0")</f>
        <v>#define P7V16    62</v>
      </c>
      <c r="W18" t="str">
        <f>"P7V"&amp;TEXT(pwmtable!B21,0)&amp;","</f>
        <v>P7V16,</v>
      </c>
    </row>
    <row r="19" spans="1:23" x14ac:dyDescent="0.2">
      <c r="A19" t="str">
        <f>"#define P0V"&amp;TEXT(pwmtable!B22,0)&amp;"    "&amp;TEXT(pwmtable!J22,"0")</f>
        <v>#define P0V17    66</v>
      </c>
      <c r="B19" t="str">
        <f>"P0V"&amp;TEXT(pwmtable!B22,0)&amp;","</f>
        <v>P0V17,</v>
      </c>
      <c r="D19" t="str">
        <f>"#define P1V"&amp;TEXT(pwmtable!B22,0)&amp;"    "&amp;TEXT(pwmtable!J22,"0")</f>
        <v>#define P1V17    66</v>
      </c>
      <c r="E19" t="str">
        <f>"P1V"&amp;TEXT(pwmtable!B22,0)&amp;","</f>
        <v>P1V17,</v>
      </c>
      <c r="G19" t="str">
        <f>"#define P2V"&amp;TEXT(pwmtable!B22,0)&amp;"    "&amp;TEXT(pwmtable!J22,"0")</f>
        <v>#define P2V17    66</v>
      </c>
      <c r="H19" t="str">
        <f>"P2V"&amp;TEXT(pwmtable!B22,0)&amp;","</f>
        <v>P2V17,</v>
      </c>
      <c r="J19" t="str">
        <f>"#define P3V"&amp;TEXT(pwmtable!B22,0)&amp;"    "&amp;TEXT(pwmtable!J22,"0")</f>
        <v>#define P3V17    66</v>
      </c>
      <c r="K19" t="str">
        <f>"P3V"&amp;TEXT(pwmtable!B22,0)&amp;","</f>
        <v>P3V17,</v>
      </c>
      <c r="M19" t="str">
        <f>"#define P4V"&amp;TEXT(pwmtable!B22,0)&amp;"    "&amp;TEXT(pwmtable!J22,"0")</f>
        <v>#define P4V17    66</v>
      </c>
      <c r="N19" t="str">
        <f>"P4V"&amp;TEXT(pwmtable!B22,0)&amp;","</f>
        <v>P4V17,</v>
      </c>
      <c r="P19" t="str">
        <f>"#define P5V"&amp;TEXT(pwmtable!B22,0)&amp;"    "&amp;TEXT(pwmtable!J22,"0")</f>
        <v>#define P5V17    66</v>
      </c>
      <c r="Q19" t="str">
        <f>"P5V"&amp;TEXT(pwmtable!B22,0)&amp;","</f>
        <v>P5V17,</v>
      </c>
      <c r="S19" t="str">
        <f>"#define P6V"&amp;TEXT(pwmtable!B22,0)&amp;"    "&amp;TEXT(pwmtable!J22,"0")</f>
        <v>#define P6V17    66</v>
      </c>
      <c r="T19" t="str">
        <f>"P6V"&amp;TEXT(pwmtable!B22,0)&amp;","</f>
        <v>P6V17,</v>
      </c>
      <c r="V19" t="str">
        <f>"#define P7V"&amp;TEXT(pwmtable!B22,0)&amp;"    "&amp;TEXT(pwmtable!J22,"0")</f>
        <v>#define P7V17    66</v>
      </c>
      <c r="W19" t="str">
        <f>"P7V"&amp;TEXT(pwmtable!B22,0)&amp;","</f>
        <v>P7V17,</v>
      </c>
    </row>
    <row r="20" spans="1:23" x14ac:dyDescent="0.2">
      <c r="A20" t="str">
        <f>"#define P0V"&amp;TEXT(pwmtable!B23,0)&amp;"    "&amp;TEXT(pwmtable!J23,"0")</f>
        <v>#define P0V18    69</v>
      </c>
      <c r="B20" t="str">
        <f>"P0V"&amp;TEXT(pwmtable!B23,0)&amp;","</f>
        <v>P0V18,</v>
      </c>
      <c r="D20" t="str">
        <f>"#define P1V"&amp;TEXT(pwmtable!B23,0)&amp;"    "&amp;TEXT(pwmtable!J23,"0")</f>
        <v>#define P1V18    69</v>
      </c>
      <c r="E20" t="str">
        <f>"P1V"&amp;TEXT(pwmtable!B23,0)&amp;","</f>
        <v>P1V18,</v>
      </c>
      <c r="G20" t="str">
        <f>"#define P2V"&amp;TEXT(pwmtable!B23,0)&amp;"    "&amp;TEXT(pwmtable!J23,"0")</f>
        <v>#define P2V18    69</v>
      </c>
      <c r="H20" t="str">
        <f>"P2V"&amp;TEXT(pwmtable!B23,0)&amp;","</f>
        <v>P2V18,</v>
      </c>
      <c r="J20" t="str">
        <f>"#define P3V"&amp;TEXT(pwmtable!B23,0)&amp;"    "&amp;TEXT(pwmtable!J23,"0")</f>
        <v>#define P3V18    69</v>
      </c>
      <c r="K20" t="str">
        <f>"P3V"&amp;TEXT(pwmtable!B23,0)&amp;","</f>
        <v>P3V18,</v>
      </c>
      <c r="M20" t="str">
        <f>"#define P4V"&amp;TEXT(pwmtable!B23,0)&amp;"    "&amp;TEXT(pwmtable!J23,"0")</f>
        <v>#define P4V18    69</v>
      </c>
      <c r="N20" t="str">
        <f>"P4V"&amp;TEXT(pwmtable!B23,0)&amp;","</f>
        <v>P4V18,</v>
      </c>
      <c r="P20" t="str">
        <f>"#define P5V"&amp;TEXT(pwmtable!B23,0)&amp;"    "&amp;TEXT(pwmtable!J23,"0")</f>
        <v>#define P5V18    69</v>
      </c>
      <c r="Q20" t="str">
        <f>"P5V"&amp;TEXT(pwmtable!B23,0)&amp;","</f>
        <v>P5V18,</v>
      </c>
      <c r="S20" t="str">
        <f>"#define P6V"&amp;TEXT(pwmtable!B23,0)&amp;"    "&amp;TEXT(pwmtable!J23,"0")</f>
        <v>#define P6V18    69</v>
      </c>
      <c r="T20" t="str">
        <f>"P6V"&amp;TEXT(pwmtable!B23,0)&amp;","</f>
        <v>P6V18,</v>
      </c>
      <c r="V20" t="str">
        <f>"#define P7V"&amp;TEXT(pwmtable!B23,0)&amp;"    "&amp;TEXT(pwmtable!J23,"0")</f>
        <v>#define P7V18    69</v>
      </c>
      <c r="W20" t="str">
        <f>"P7V"&amp;TEXT(pwmtable!B23,0)&amp;","</f>
        <v>P7V18,</v>
      </c>
    </row>
    <row r="21" spans="1:23" x14ac:dyDescent="0.2">
      <c r="A21" t="str">
        <f>"#define P0V"&amp;TEXT(pwmtable!B24,0)&amp;"    "&amp;TEXT(pwmtable!J24,"0")</f>
        <v>#define P0V19    73</v>
      </c>
      <c r="B21" t="str">
        <f>"P0V"&amp;TEXT(pwmtable!B24,0)&amp;","</f>
        <v>P0V19,</v>
      </c>
      <c r="D21" t="str">
        <f>"#define P1V"&amp;TEXT(pwmtable!B24,0)&amp;"    "&amp;TEXT(pwmtable!J24,"0")</f>
        <v>#define P1V19    73</v>
      </c>
      <c r="E21" t="str">
        <f>"P1V"&amp;TEXT(pwmtable!B24,0)&amp;","</f>
        <v>P1V19,</v>
      </c>
      <c r="G21" t="str">
        <f>"#define P2V"&amp;TEXT(pwmtable!B24,0)&amp;"    "&amp;TEXT(pwmtable!J24,"0")</f>
        <v>#define P2V19    73</v>
      </c>
      <c r="H21" t="str">
        <f>"P2V"&amp;TEXT(pwmtable!B24,0)&amp;","</f>
        <v>P2V19,</v>
      </c>
      <c r="J21" t="str">
        <f>"#define P3V"&amp;TEXT(pwmtable!B24,0)&amp;"    "&amp;TEXT(pwmtable!J24,"0")</f>
        <v>#define P3V19    73</v>
      </c>
      <c r="K21" t="str">
        <f>"P3V"&amp;TEXT(pwmtable!B24,0)&amp;","</f>
        <v>P3V19,</v>
      </c>
      <c r="M21" t="str">
        <f>"#define P4V"&amp;TEXT(pwmtable!B24,0)&amp;"    "&amp;TEXT(pwmtable!J24,"0")</f>
        <v>#define P4V19    73</v>
      </c>
      <c r="N21" t="str">
        <f>"P4V"&amp;TEXT(pwmtable!B24,0)&amp;","</f>
        <v>P4V19,</v>
      </c>
      <c r="P21" t="str">
        <f>"#define P5V"&amp;TEXT(pwmtable!B24,0)&amp;"    "&amp;TEXT(pwmtable!J24,"0")</f>
        <v>#define P5V19    73</v>
      </c>
      <c r="Q21" t="str">
        <f>"P5V"&amp;TEXT(pwmtable!B24,0)&amp;","</f>
        <v>P5V19,</v>
      </c>
      <c r="S21" t="str">
        <f>"#define P6V"&amp;TEXT(pwmtable!B24,0)&amp;"    "&amp;TEXT(pwmtable!J24,"0")</f>
        <v>#define P6V19    73</v>
      </c>
      <c r="T21" t="str">
        <f>"P6V"&amp;TEXT(pwmtable!B24,0)&amp;","</f>
        <v>P6V19,</v>
      </c>
      <c r="V21" t="str">
        <f>"#define P7V"&amp;TEXT(pwmtable!B24,0)&amp;"    "&amp;TEXT(pwmtable!J24,"0")</f>
        <v>#define P7V19    73</v>
      </c>
      <c r="W21" t="str">
        <f>"P7V"&amp;TEXT(pwmtable!B24,0)&amp;","</f>
        <v>P7V19,</v>
      </c>
    </row>
    <row r="22" spans="1:23" x14ac:dyDescent="0.2">
      <c r="A22" t="str">
        <f>"#define P0V"&amp;TEXT(pwmtable!B25,0)&amp;"    "&amp;TEXT(pwmtable!J25,"0")</f>
        <v>#define P0V20    76</v>
      </c>
      <c r="B22" t="str">
        <f>"P0V"&amp;TEXT(pwmtable!B25,0)&amp;","</f>
        <v>P0V20,</v>
      </c>
      <c r="D22" t="str">
        <f>"#define P1V"&amp;TEXT(pwmtable!B25,0)&amp;"    "&amp;TEXT(pwmtable!J25,"0")</f>
        <v>#define P1V20    76</v>
      </c>
      <c r="E22" t="str">
        <f>"P1V"&amp;TEXT(pwmtable!B25,0)&amp;","</f>
        <v>P1V20,</v>
      </c>
      <c r="G22" t="str">
        <f>"#define P2V"&amp;TEXT(pwmtable!B25,0)&amp;"    "&amp;TEXT(pwmtable!J25,"0")</f>
        <v>#define P2V20    76</v>
      </c>
      <c r="H22" t="str">
        <f>"P2V"&amp;TEXT(pwmtable!B25,0)&amp;","</f>
        <v>P2V20,</v>
      </c>
      <c r="J22" t="str">
        <f>"#define P3V"&amp;TEXT(pwmtable!B25,0)&amp;"    "&amp;TEXT(pwmtable!J25,"0")</f>
        <v>#define P3V20    76</v>
      </c>
      <c r="K22" t="str">
        <f>"P3V"&amp;TEXT(pwmtable!B25,0)&amp;","</f>
        <v>P3V20,</v>
      </c>
      <c r="M22" t="str">
        <f>"#define P4V"&amp;TEXT(pwmtable!B25,0)&amp;"    "&amp;TEXT(pwmtable!J25,"0")</f>
        <v>#define P4V20    76</v>
      </c>
      <c r="N22" t="str">
        <f>"P4V"&amp;TEXT(pwmtable!B25,0)&amp;","</f>
        <v>P4V20,</v>
      </c>
      <c r="P22" t="str">
        <f>"#define P5V"&amp;TEXT(pwmtable!B25,0)&amp;"    "&amp;TEXT(pwmtable!J25,"0")</f>
        <v>#define P5V20    76</v>
      </c>
      <c r="Q22" t="str">
        <f>"P5V"&amp;TEXT(pwmtable!B25,0)&amp;","</f>
        <v>P5V20,</v>
      </c>
      <c r="S22" t="str">
        <f>"#define P6V"&amp;TEXT(pwmtable!B25,0)&amp;"    "&amp;TEXT(pwmtable!J25,"0")</f>
        <v>#define P6V20    76</v>
      </c>
      <c r="T22" t="str">
        <f>"P6V"&amp;TEXT(pwmtable!B25,0)&amp;","</f>
        <v>P6V20,</v>
      </c>
      <c r="V22" t="str">
        <f>"#define P7V"&amp;TEXT(pwmtable!B25,0)&amp;"    "&amp;TEXT(pwmtable!J25,"0")</f>
        <v>#define P7V20    76</v>
      </c>
      <c r="W22" t="str">
        <f>"P7V"&amp;TEXT(pwmtable!B25,0)&amp;","</f>
        <v>P7V20,</v>
      </c>
    </row>
    <row r="23" spans="1:23" x14ac:dyDescent="0.2">
      <c r="A23" t="str">
        <f>"#define P0V"&amp;TEXT(pwmtable!B26,0)&amp;"    "&amp;TEXT(pwmtable!J26,"0")</f>
        <v>#define P0V21    80</v>
      </c>
      <c r="B23" t="str">
        <f>"P0V"&amp;TEXT(pwmtable!B26,0)&amp;","</f>
        <v>P0V21,</v>
      </c>
      <c r="D23" t="str">
        <f>"#define P1V"&amp;TEXT(pwmtable!B26,0)&amp;"    "&amp;TEXT(pwmtable!J26,"0")</f>
        <v>#define P1V21    80</v>
      </c>
      <c r="E23" t="str">
        <f>"P1V"&amp;TEXT(pwmtable!B26,0)&amp;","</f>
        <v>P1V21,</v>
      </c>
      <c r="G23" t="str">
        <f>"#define P2V"&amp;TEXT(pwmtable!B26,0)&amp;"    "&amp;TEXT(pwmtable!J26,"0")</f>
        <v>#define P2V21    80</v>
      </c>
      <c r="H23" t="str">
        <f>"P2V"&amp;TEXT(pwmtable!B26,0)&amp;","</f>
        <v>P2V21,</v>
      </c>
      <c r="J23" t="str">
        <f>"#define P3V"&amp;TEXT(pwmtable!B26,0)&amp;"    "&amp;TEXT(pwmtable!J26,"0")</f>
        <v>#define P3V21    80</v>
      </c>
      <c r="K23" t="str">
        <f>"P3V"&amp;TEXT(pwmtable!B26,0)&amp;","</f>
        <v>P3V21,</v>
      </c>
      <c r="M23" t="str">
        <f>"#define P4V"&amp;TEXT(pwmtable!B26,0)&amp;"    "&amp;TEXT(pwmtable!J26,"0")</f>
        <v>#define P4V21    80</v>
      </c>
      <c r="N23" t="str">
        <f>"P4V"&amp;TEXT(pwmtable!B26,0)&amp;","</f>
        <v>P4V21,</v>
      </c>
      <c r="P23" t="str">
        <f>"#define P5V"&amp;TEXT(pwmtable!B26,0)&amp;"    "&amp;TEXT(pwmtable!J26,"0")</f>
        <v>#define P5V21    80</v>
      </c>
      <c r="Q23" t="str">
        <f>"P5V"&amp;TEXT(pwmtable!B26,0)&amp;","</f>
        <v>P5V21,</v>
      </c>
      <c r="S23" t="str">
        <f>"#define P6V"&amp;TEXT(pwmtable!B26,0)&amp;"    "&amp;TEXT(pwmtable!J26,"0")</f>
        <v>#define P6V21    80</v>
      </c>
      <c r="T23" t="str">
        <f>"P6V"&amp;TEXT(pwmtable!B26,0)&amp;","</f>
        <v>P6V21,</v>
      </c>
      <c r="V23" t="str">
        <f>"#define P7V"&amp;TEXT(pwmtable!B26,0)&amp;"    "&amp;TEXT(pwmtable!J26,"0")</f>
        <v>#define P7V21    80</v>
      </c>
      <c r="W23" t="str">
        <f>"P7V"&amp;TEXT(pwmtable!B26,0)&amp;","</f>
        <v>P7V21,</v>
      </c>
    </row>
    <row r="24" spans="1:23" x14ac:dyDescent="0.2">
      <c r="A24" t="str">
        <f>"#define P0V"&amp;TEXT(pwmtable!B27,0)&amp;"    "&amp;TEXT(pwmtable!J27,"0")</f>
        <v>#define P0V22    84</v>
      </c>
      <c r="B24" t="str">
        <f>"P0V"&amp;TEXT(pwmtable!B27,0)&amp;","</f>
        <v>P0V22,</v>
      </c>
      <c r="D24" t="str">
        <f>"#define P1V"&amp;TEXT(pwmtable!B27,0)&amp;"    "&amp;TEXT(pwmtable!J27,"0")</f>
        <v>#define P1V22    84</v>
      </c>
      <c r="E24" t="str">
        <f>"P1V"&amp;TEXT(pwmtable!B27,0)&amp;","</f>
        <v>P1V22,</v>
      </c>
      <c r="G24" t="str">
        <f>"#define P2V"&amp;TEXT(pwmtable!B27,0)&amp;"    "&amp;TEXT(pwmtable!J27,"0")</f>
        <v>#define P2V22    84</v>
      </c>
      <c r="H24" t="str">
        <f>"P2V"&amp;TEXT(pwmtable!B27,0)&amp;","</f>
        <v>P2V22,</v>
      </c>
      <c r="J24" t="str">
        <f>"#define P3V"&amp;TEXT(pwmtable!B27,0)&amp;"    "&amp;TEXT(pwmtable!J27,"0")</f>
        <v>#define P3V22    84</v>
      </c>
      <c r="K24" t="str">
        <f>"P3V"&amp;TEXT(pwmtable!B27,0)&amp;","</f>
        <v>P3V22,</v>
      </c>
      <c r="M24" t="str">
        <f>"#define P4V"&amp;TEXT(pwmtable!B27,0)&amp;"    "&amp;TEXT(pwmtable!J27,"0")</f>
        <v>#define P4V22    84</v>
      </c>
      <c r="N24" t="str">
        <f>"P4V"&amp;TEXT(pwmtable!B27,0)&amp;","</f>
        <v>P4V22,</v>
      </c>
      <c r="P24" t="str">
        <f>"#define P5V"&amp;TEXT(pwmtable!B27,0)&amp;"    "&amp;TEXT(pwmtable!J27,"0")</f>
        <v>#define P5V22    84</v>
      </c>
      <c r="Q24" t="str">
        <f>"P5V"&amp;TEXT(pwmtable!B27,0)&amp;","</f>
        <v>P5V22,</v>
      </c>
      <c r="S24" t="str">
        <f>"#define P6V"&amp;TEXT(pwmtable!B27,0)&amp;"    "&amp;TEXT(pwmtable!J27,"0")</f>
        <v>#define P6V22    84</v>
      </c>
      <c r="T24" t="str">
        <f>"P6V"&amp;TEXT(pwmtable!B27,0)&amp;","</f>
        <v>P6V22,</v>
      </c>
      <c r="V24" t="str">
        <f>"#define P7V"&amp;TEXT(pwmtable!B27,0)&amp;"    "&amp;TEXT(pwmtable!J27,"0")</f>
        <v>#define P7V22    84</v>
      </c>
      <c r="W24" t="str">
        <f>"P7V"&amp;TEXT(pwmtable!B27,0)&amp;","</f>
        <v>P7V22,</v>
      </c>
    </row>
    <row r="25" spans="1:23" x14ac:dyDescent="0.2">
      <c r="A25" t="str">
        <f>"#define P0V"&amp;TEXT(pwmtable!B28,0)&amp;"    "&amp;TEXT(pwmtable!J28,"0")</f>
        <v>#define P0V23    88</v>
      </c>
      <c r="B25" t="str">
        <f>"P0V"&amp;TEXT(pwmtable!B28,0)&amp;","</f>
        <v>P0V23,</v>
      </c>
      <c r="D25" t="str">
        <f>"#define P1V"&amp;TEXT(pwmtable!B28,0)&amp;"    "&amp;TEXT(pwmtable!J28,"0")</f>
        <v>#define P1V23    88</v>
      </c>
      <c r="E25" t="str">
        <f>"P1V"&amp;TEXT(pwmtable!B28,0)&amp;","</f>
        <v>P1V23,</v>
      </c>
      <c r="G25" t="str">
        <f>"#define P2V"&amp;TEXT(pwmtable!B28,0)&amp;"    "&amp;TEXT(pwmtable!J28,"0")</f>
        <v>#define P2V23    88</v>
      </c>
      <c r="H25" t="str">
        <f>"P2V"&amp;TEXT(pwmtable!B28,0)&amp;","</f>
        <v>P2V23,</v>
      </c>
      <c r="J25" t="str">
        <f>"#define P3V"&amp;TEXT(pwmtable!B28,0)&amp;"    "&amp;TEXT(pwmtable!J28,"0")</f>
        <v>#define P3V23    88</v>
      </c>
      <c r="K25" t="str">
        <f>"P3V"&amp;TEXT(pwmtable!B28,0)&amp;","</f>
        <v>P3V23,</v>
      </c>
      <c r="M25" t="str">
        <f>"#define P4V"&amp;TEXT(pwmtable!B28,0)&amp;"    "&amp;TEXT(pwmtable!J28,"0")</f>
        <v>#define P4V23    88</v>
      </c>
      <c r="N25" t="str">
        <f>"P4V"&amp;TEXT(pwmtable!B28,0)&amp;","</f>
        <v>P4V23,</v>
      </c>
      <c r="P25" t="str">
        <f>"#define P5V"&amp;TEXT(pwmtable!B28,0)&amp;"    "&amp;TEXT(pwmtable!J28,"0")</f>
        <v>#define P5V23    88</v>
      </c>
      <c r="Q25" t="str">
        <f>"P5V"&amp;TEXT(pwmtable!B28,0)&amp;","</f>
        <v>P5V23,</v>
      </c>
      <c r="S25" t="str">
        <f>"#define P6V"&amp;TEXT(pwmtable!B28,0)&amp;"    "&amp;TEXT(pwmtable!J28,"0")</f>
        <v>#define P6V23    88</v>
      </c>
      <c r="T25" t="str">
        <f>"P6V"&amp;TEXT(pwmtable!B28,0)&amp;","</f>
        <v>P6V23,</v>
      </c>
      <c r="V25" t="str">
        <f>"#define P7V"&amp;TEXT(pwmtable!B28,0)&amp;"    "&amp;TEXT(pwmtable!J28,"0")</f>
        <v>#define P7V23    88</v>
      </c>
      <c r="W25" t="str">
        <f>"P7V"&amp;TEXT(pwmtable!B28,0)&amp;","</f>
        <v>P7V23,</v>
      </c>
    </row>
    <row r="26" spans="1:23" x14ac:dyDescent="0.2">
      <c r="A26" t="str">
        <f>"#define P0V"&amp;TEXT(pwmtable!B29,0)&amp;"    "&amp;TEXT(pwmtable!J29,"0")</f>
        <v>#define P0V24    92</v>
      </c>
      <c r="B26" t="str">
        <f>"P0V"&amp;TEXT(pwmtable!B29,0)&amp;","</f>
        <v>P0V24,</v>
      </c>
      <c r="D26" t="str">
        <f>"#define P1V"&amp;TEXT(pwmtable!B29,0)&amp;"    "&amp;TEXT(pwmtable!J29,"0")</f>
        <v>#define P1V24    92</v>
      </c>
      <c r="E26" t="str">
        <f>"P1V"&amp;TEXT(pwmtable!B29,0)&amp;","</f>
        <v>P1V24,</v>
      </c>
      <c r="G26" t="str">
        <f>"#define P2V"&amp;TEXT(pwmtable!B29,0)&amp;"    "&amp;TEXT(pwmtable!J29,"0")</f>
        <v>#define P2V24    92</v>
      </c>
      <c r="H26" t="str">
        <f>"P2V"&amp;TEXT(pwmtable!B29,0)&amp;","</f>
        <v>P2V24,</v>
      </c>
      <c r="J26" t="str">
        <f>"#define P3V"&amp;TEXT(pwmtable!B29,0)&amp;"    "&amp;TEXT(pwmtable!J29,"0")</f>
        <v>#define P3V24    92</v>
      </c>
      <c r="K26" t="str">
        <f>"P3V"&amp;TEXT(pwmtable!B29,0)&amp;","</f>
        <v>P3V24,</v>
      </c>
      <c r="M26" t="str">
        <f>"#define P4V"&amp;TEXT(pwmtable!B29,0)&amp;"    "&amp;TEXT(pwmtable!J29,"0")</f>
        <v>#define P4V24    92</v>
      </c>
      <c r="N26" t="str">
        <f>"P4V"&amp;TEXT(pwmtable!B29,0)&amp;","</f>
        <v>P4V24,</v>
      </c>
      <c r="P26" t="str">
        <f>"#define P5V"&amp;TEXT(pwmtable!B29,0)&amp;"    "&amp;TEXT(pwmtable!J29,"0")</f>
        <v>#define P5V24    92</v>
      </c>
      <c r="Q26" t="str">
        <f>"P5V"&amp;TEXT(pwmtable!B29,0)&amp;","</f>
        <v>P5V24,</v>
      </c>
      <c r="S26" t="str">
        <f>"#define P6V"&amp;TEXT(pwmtable!B29,0)&amp;"    "&amp;TEXT(pwmtable!J29,"0")</f>
        <v>#define P6V24    92</v>
      </c>
      <c r="T26" t="str">
        <f>"P6V"&amp;TEXT(pwmtable!B29,0)&amp;","</f>
        <v>P6V24,</v>
      </c>
      <c r="V26" t="str">
        <f>"#define P7V"&amp;TEXT(pwmtable!B29,0)&amp;"    "&amp;TEXT(pwmtable!J29,"0")</f>
        <v>#define P7V24    92</v>
      </c>
      <c r="W26" t="str">
        <f>"P7V"&amp;TEXT(pwmtable!B29,0)&amp;","</f>
        <v>P7V24,</v>
      </c>
    </row>
    <row r="27" spans="1:23" x14ac:dyDescent="0.2">
      <c r="A27" t="str">
        <f>"#define P0V"&amp;TEXT(pwmtable!B30,0)&amp;"    "&amp;TEXT(pwmtable!J30,"0")</f>
        <v>#define P0V25    96</v>
      </c>
      <c r="B27" t="str">
        <f>"P0V"&amp;TEXT(pwmtable!B30,0)&amp;","</f>
        <v>P0V25,</v>
      </c>
      <c r="D27" t="str">
        <f>"#define P1V"&amp;TEXT(pwmtable!B30,0)&amp;"    "&amp;TEXT(pwmtable!J30,"0")</f>
        <v>#define P1V25    96</v>
      </c>
      <c r="E27" t="str">
        <f>"P1V"&amp;TEXT(pwmtable!B30,0)&amp;","</f>
        <v>P1V25,</v>
      </c>
      <c r="G27" t="str">
        <f>"#define P2V"&amp;TEXT(pwmtable!B30,0)&amp;"    "&amp;TEXT(pwmtable!J30,"0")</f>
        <v>#define P2V25    96</v>
      </c>
      <c r="H27" t="str">
        <f>"P2V"&amp;TEXT(pwmtable!B30,0)&amp;","</f>
        <v>P2V25,</v>
      </c>
      <c r="J27" t="str">
        <f>"#define P3V"&amp;TEXT(pwmtable!B30,0)&amp;"    "&amp;TEXT(pwmtable!J30,"0")</f>
        <v>#define P3V25    96</v>
      </c>
      <c r="K27" t="str">
        <f>"P3V"&amp;TEXT(pwmtable!B30,0)&amp;","</f>
        <v>P3V25,</v>
      </c>
      <c r="M27" t="str">
        <f>"#define P4V"&amp;TEXT(pwmtable!B30,0)&amp;"    "&amp;TEXT(pwmtable!J30,"0")</f>
        <v>#define P4V25    96</v>
      </c>
      <c r="N27" t="str">
        <f>"P4V"&amp;TEXT(pwmtable!B30,0)&amp;","</f>
        <v>P4V25,</v>
      </c>
      <c r="P27" t="str">
        <f>"#define P5V"&amp;TEXT(pwmtable!B30,0)&amp;"    "&amp;TEXT(pwmtable!J30,"0")</f>
        <v>#define P5V25    96</v>
      </c>
      <c r="Q27" t="str">
        <f>"P5V"&amp;TEXT(pwmtable!B30,0)&amp;","</f>
        <v>P5V25,</v>
      </c>
      <c r="S27" t="str">
        <f>"#define P6V"&amp;TEXT(pwmtable!B30,0)&amp;"    "&amp;TEXT(pwmtable!J30,"0")</f>
        <v>#define P6V25    96</v>
      </c>
      <c r="T27" t="str">
        <f>"P6V"&amp;TEXT(pwmtable!B30,0)&amp;","</f>
        <v>P6V25,</v>
      </c>
      <c r="V27" t="str">
        <f>"#define P7V"&amp;TEXT(pwmtable!B30,0)&amp;"    "&amp;TEXT(pwmtable!J30,"0")</f>
        <v>#define P7V25    96</v>
      </c>
      <c r="W27" t="str">
        <f>"P7V"&amp;TEXT(pwmtable!B30,0)&amp;","</f>
        <v>P7V25,</v>
      </c>
    </row>
    <row r="28" spans="1:23" x14ac:dyDescent="0.2">
      <c r="A28" t="str">
        <f>"#define P0V"&amp;TEXT(pwmtable!B31,0)&amp;"    "&amp;TEXT(pwmtable!J31,"0")</f>
        <v>#define P0V26    99</v>
      </c>
      <c r="B28" t="str">
        <f>"P0V"&amp;TEXT(pwmtable!B31,0)&amp;","</f>
        <v>P0V26,</v>
      </c>
      <c r="D28" t="str">
        <f>"#define P1V"&amp;TEXT(pwmtable!B31,0)&amp;"    "&amp;TEXT(pwmtable!J31,"0")</f>
        <v>#define P1V26    99</v>
      </c>
      <c r="E28" t="str">
        <f>"P1V"&amp;TEXT(pwmtable!B31,0)&amp;","</f>
        <v>P1V26,</v>
      </c>
      <c r="G28" t="str">
        <f>"#define P2V"&amp;TEXT(pwmtable!B31,0)&amp;"    "&amp;TEXT(pwmtable!J31,"0")</f>
        <v>#define P2V26    99</v>
      </c>
      <c r="H28" t="str">
        <f>"P2V"&amp;TEXT(pwmtable!B31,0)&amp;","</f>
        <v>P2V26,</v>
      </c>
      <c r="J28" t="str">
        <f>"#define P3V"&amp;TEXT(pwmtable!B31,0)&amp;"    "&amp;TEXT(pwmtable!J31,"0")</f>
        <v>#define P3V26    99</v>
      </c>
      <c r="K28" t="str">
        <f>"P3V"&amp;TEXT(pwmtable!B31,0)&amp;","</f>
        <v>P3V26,</v>
      </c>
      <c r="M28" t="str">
        <f>"#define P4V"&amp;TEXT(pwmtable!B31,0)&amp;"    "&amp;TEXT(pwmtable!J31,"0")</f>
        <v>#define P4V26    99</v>
      </c>
      <c r="N28" t="str">
        <f>"P4V"&amp;TEXT(pwmtable!B31,0)&amp;","</f>
        <v>P4V26,</v>
      </c>
      <c r="P28" t="str">
        <f>"#define P5V"&amp;TEXT(pwmtable!B31,0)&amp;"    "&amp;TEXT(pwmtable!J31,"0")</f>
        <v>#define P5V26    99</v>
      </c>
      <c r="Q28" t="str">
        <f>"P5V"&amp;TEXT(pwmtable!B31,0)&amp;","</f>
        <v>P5V26,</v>
      </c>
      <c r="S28" t="str">
        <f>"#define P6V"&amp;TEXT(pwmtable!B31,0)&amp;"    "&amp;TEXT(pwmtable!J31,"0")</f>
        <v>#define P6V26    99</v>
      </c>
      <c r="T28" t="str">
        <f>"P6V"&amp;TEXT(pwmtable!B31,0)&amp;","</f>
        <v>P6V26,</v>
      </c>
      <c r="V28" t="str">
        <f>"#define P7V"&amp;TEXT(pwmtable!B31,0)&amp;"    "&amp;TEXT(pwmtable!J31,"0")</f>
        <v>#define P7V26    99</v>
      </c>
      <c r="W28" t="str">
        <f>"P7V"&amp;TEXT(pwmtable!B31,0)&amp;","</f>
        <v>P7V26,</v>
      </c>
    </row>
    <row r="29" spans="1:23" x14ac:dyDescent="0.2">
      <c r="A29" t="str">
        <f>"#define P0V"&amp;TEXT(pwmtable!B32,0)&amp;"    "&amp;TEXT(pwmtable!J32,"0")</f>
        <v>#define P0V27    103</v>
      </c>
      <c r="B29" t="str">
        <f>"P0V"&amp;TEXT(pwmtable!B32,0)&amp;","</f>
        <v>P0V27,</v>
      </c>
      <c r="D29" t="str">
        <f>"#define P1V"&amp;TEXT(pwmtable!B32,0)&amp;"    "&amp;TEXT(pwmtable!J32,"0")</f>
        <v>#define P1V27    103</v>
      </c>
      <c r="E29" t="str">
        <f>"P1V"&amp;TEXT(pwmtable!B32,0)&amp;","</f>
        <v>P1V27,</v>
      </c>
      <c r="G29" t="str">
        <f>"#define P2V"&amp;TEXT(pwmtable!B32,0)&amp;"    "&amp;TEXT(pwmtable!J32,"0")</f>
        <v>#define P2V27    103</v>
      </c>
      <c r="H29" t="str">
        <f>"P2V"&amp;TEXT(pwmtable!B32,0)&amp;","</f>
        <v>P2V27,</v>
      </c>
      <c r="J29" t="str">
        <f>"#define P3V"&amp;TEXT(pwmtable!B32,0)&amp;"    "&amp;TEXT(pwmtable!J32,"0")</f>
        <v>#define P3V27    103</v>
      </c>
      <c r="K29" t="str">
        <f>"P3V"&amp;TEXT(pwmtable!B32,0)&amp;","</f>
        <v>P3V27,</v>
      </c>
      <c r="M29" t="str">
        <f>"#define P4V"&amp;TEXT(pwmtable!B32,0)&amp;"    "&amp;TEXT(pwmtable!J32,"0")</f>
        <v>#define P4V27    103</v>
      </c>
      <c r="N29" t="str">
        <f>"P4V"&amp;TEXT(pwmtable!B32,0)&amp;","</f>
        <v>P4V27,</v>
      </c>
      <c r="P29" t="str">
        <f>"#define P5V"&amp;TEXT(pwmtable!B32,0)&amp;"    "&amp;TEXT(pwmtable!J32,"0")</f>
        <v>#define P5V27    103</v>
      </c>
      <c r="Q29" t="str">
        <f>"P5V"&amp;TEXT(pwmtable!B32,0)&amp;","</f>
        <v>P5V27,</v>
      </c>
      <c r="S29" t="str">
        <f>"#define P6V"&amp;TEXT(pwmtable!B32,0)&amp;"    "&amp;TEXT(pwmtable!J32,"0")</f>
        <v>#define P6V27    103</v>
      </c>
      <c r="T29" t="str">
        <f>"P6V"&amp;TEXT(pwmtable!B32,0)&amp;","</f>
        <v>P6V27,</v>
      </c>
      <c r="V29" t="str">
        <f>"#define P7V"&amp;TEXT(pwmtable!B32,0)&amp;"    "&amp;TEXT(pwmtable!J32,"0")</f>
        <v>#define P7V27    103</v>
      </c>
      <c r="W29" t="str">
        <f>"P7V"&amp;TEXT(pwmtable!B32,0)&amp;","</f>
        <v>P7V27,</v>
      </c>
    </row>
    <row r="30" spans="1:23" x14ac:dyDescent="0.2">
      <c r="A30" t="str">
        <f>"#define P0V"&amp;TEXT(pwmtable!B33,0)&amp;"    "&amp;TEXT(pwmtable!J33,"0")</f>
        <v>#define P0V28    107</v>
      </c>
      <c r="B30" t="str">
        <f>"P0V"&amp;TEXT(pwmtable!B33,0)&amp;","</f>
        <v>P0V28,</v>
      </c>
      <c r="D30" t="str">
        <f>"#define P1V"&amp;TEXT(pwmtable!B33,0)&amp;"    "&amp;TEXT(pwmtable!J33,"0")</f>
        <v>#define P1V28    107</v>
      </c>
      <c r="E30" t="str">
        <f>"P1V"&amp;TEXT(pwmtable!B33,0)&amp;","</f>
        <v>P1V28,</v>
      </c>
      <c r="G30" t="str">
        <f>"#define P2V"&amp;TEXT(pwmtable!B33,0)&amp;"    "&amp;TEXT(pwmtable!J33,"0")</f>
        <v>#define P2V28    107</v>
      </c>
      <c r="H30" t="str">
        <f>"P2V"&amp;TEXT(pwmtable!B33,0)&amp;","</f>
        <v>P2V28,</v>
      </c>
      <c r="J30" t="str">
        <f>"#define P3V"&amp;TEXT(pwmtable!B33,0)&amp;"    "&amp;TEXT(pwmtable!J33,"0")</f>
        <v>#define P3V28    107</v>
      </c>
      <c r="K30" t="str">
        <f>"P3V"&amp;TEXT(pwmtable!B33,0)&amp;","</f>
        <v>P3V28,</v>
      </c>
      <c r="M30" t="str">
        <f>"#define P4V"&amp;TEXT(pwmtable!B33,0)&amp;"    "&amp;TEXT(pwmtable!J33,"0")</f>
        <v>#define P4V28    107</v>
      </c>
      <c r="N30" t="str">
        <f>"P4V"&amp;TEXT(pwmtable!B33,0)&amp;","</f>
        <v>P4V28,</v>
      </c>
      <c r="P30" t="str">
        <f>"#define P5V"&amp;TEXT(pwmtable!B33,0)&amp;"    "&amp;TEXT(pwmtable!J33,"0")</f>
        <v>#define P5V28    107</v>
      </c>
      <c r="Q30" t="str">
        <f>"P5V"&amp;TEXT(pwmtable!B33,0)&amp;","</f>
        <v>P5V28,</v>
      </c>
      <c r="S30" t="str">
        <f>"#define P6V"&amp;TEXT(pwmtable!B33,0)&amp;"    "&amp;TEXT(pwmtable!J33,"0")</f>
        <v>#define P6V28    107</v>
      </c>
      <c r="T30" t="str">
        <f>"P6V"&amp;TEXT(pwmtable!B33,0)&amp;","</f>
        <v>P6V28,</v>
      </c>
      <c r="V30" t="str">
        <f>"#define P7V"&amp;TEXT(pwmtable!B33,0)&amp;"    "&amp;TEXT(pwmtable!J33,"0")</f>
        <v>#define P7V28    107</v>
      </c>
      <c r="W30" t="str">
        <f>"P7V"&amp;TEXT(pwmtable!B33,0)&amp;","</f>
        <v>P7V28,</v>
      </c>
    </row>
    <row r="31" spans="1:23" x14ac:dyDescent="0.2">
      <c r="A31" t="str">
        <f>"#define P0V"&amp;TEXT(pwmtable!B34,0)&amp;"    "&amp;TEXT(pwmtable!J34,"0")</f>
        <v>#define P0V29    111</v>
      </c>
      <c r="B31" t="str">
        <f>"P0V"&amp;TEXT(pwmtable!B34,0)&amp;","</f>
        <v>P0V29,</v>
      </c>
      <c r="D31" t="str">
        <f>"#define P1V"&amp;TEXT(pwmtable!B34,0)&amp;"    "&amp;TEXT(pwmtable!J34,"0")</f>
        <v>#define P1V29    111</v>
      </c>
      <c r="E31" t="str">
        <f>"P1V"&amp;TEXT(pwmtable!B34,0)&amp;","</f>
        <v>P1V29,</v>
      </c>
      <c r="G31" t="str">
        <f>"#define P2V"&amp;TEXT(pwmtable!B34,0)&amp;"    "&amp;TEXT(pwmtable!J34,"0")</f>
        <v>#define P2V29    111</v>
      </c>
      <c r="H31" t="str">
        <f>"P2V"&amp;TEXT(pwmtable!B34,0)&amp;","</f>
        <v>P2V29,</v>
      </c>
      <c r="J31" t="str">
        <f>"#define P3V"&amp;TEXT(pwmtable!B34,0)&amp;"    "&amp;TEXT(pwmtable!J34,"0")</f>
        <v>#define P3V29    111</v>
      </c>
      <c r="K31" t="str">
        <f>"P3V"&amp;TEXT(pwmtable!B34,0)&amp;","</f>
        <v>P3V29,</v>
      </c>
      <c r="M31" t="str">
        <f>"#define P4V"&amp;TEXT(pwmtable!B34,0)&amp;"    "&amp;TEXT(pwmtable!J34,"0")</f>
        <v>#define P4V29    111</v>
      </c>
      <c r="N31" t="str">
        <f>"P4V"&amp;TEXT(pwmtable!B34,0)&amp;","</f>
        <v>P4V29,</v>
      </c>
      <c r="P31" t="str">
        <f>"#define P5V"&amp;TEXT(pwmtable!B34,0)&amp;"    "&amp;TEXT(pwmtable!J34,"0")</f>
        <v>#define P5V29    111</v>
      </c>
      <c r="Q31" t="str">
        <f>"P5V"&amp;TEXT(pwmtable!B34,0)&amp;","</f>
        <v>P5V29,</v>
      </c>
      <c r="S31" t="str">
        <f>"#define P6V"&amp;TEXT(pwmtable!B34,0)&amp;"    "&amp;TEXT(pwmtable!J34,"0")</f>
        <v>#define P6V29    111</v>
      </c>
      <c r="T31" t="str">
        <f>"P6V"&amp;TEXT(pwmtable!B34,0)&amp;","</f>
        <v>P6V29,</v>
      </c>
      <c r="V31" t="str">
        <f>"#define P7V"&amp;TEXT(pwmtable!B34,0)&amp;"    "&amp;TEXT(pwmtable!J34,"0")</f>
        <v>#define P7V29    111</v>
      </c>
      <c r="W31" t="str">
        <f>"P7V"&amp;TEXT(pwmtable!B34,0)&amp;","</f>
        <v>P7V29,</v>
      </c>
    </row>
    <row r="32" spans="1:23" x14ac:dyDescent="0.2">
      <c r="A32" t="str">
        <f>"#define P0V"&amp;TEXT(pwmtable!B35,0)&amp;"    "&amp;TEXT(pwmtable!J35,"0")</f>
        <v>#define P0V30    115</v>
      </c>
      <c r="B32" t="str">
        <f>"P0V"&amp;TEXT(pwmtable!B35,0)&amp;","</f>
        <v>P0V30,</v>
      </c>
      <c r="D32" t="str">
        <f>"#define P1V"&amp;TEXT(pwmtable!B35,0)&amp;"    "&amp;TEXT(pwmtable!J35,"0")</f>
        <v>#define P1V30    115</v>
      </c>
      <c r="E32" t="str">
        <f>"P1V"&amp;TEXT(pwmtable!B35,0)&amp;","</f>
        <v>P1V30,</v>
      </c>
      <c r="G32" t="str">
        <f>"#define P2V"&amp;TEXT(pwmtable!B35,0)&amp;"    "&amp;TEXT(pwmtable!J35,"0")</f>
        <v>#define P2V30    115</v>
      </c>
      <c r="H32" t="str">
        <f>"P2V"&amp;TEXT(pwmtable!B35,0)&amp;","</f>
        <v>P2V30,</v>
      </c>
      <c r="J32" t="str">
        <f>"#define P3V"&amp;TEXT(pwmtable!B35,0)&amp;"    "&amp;TEXT(pwmtable!J35,"0")</f>
        <v>#define P3V30    115</v>
      </c>
      <c r="K32" t="str">
        <f>"P3V"&amp;TEXT(pwmtable!B35,0)&amp;","</f>
        <v>P3V30,</v>
      </c>
      <c r="M32" t="str">
        <f>"#define P4V"&amp;TEXT(pwmtable!B35,0)&amp;"    "&amp;TEXT(pwmtable!J35,"0")</f>
        <v>#define P4V30    115</v>
      </c>
      <c r="N32" t="str">
        <f>"P4V"&amp;TEXT(pwmtable!B35,0)&amp;","</f>
        <v>P4V30,</v>
      </c>
      <c r="P32" t="str">
        <f>"#define P5V"&amp;TEXT(pwmtable!B35,0)&amp;"    "&amp;TEXT(pwmtable!J35,"0")</f>
        <v>#define P5V30    115</v>
      </c>
      <c r="Q32" t="str">
        <f>"P5V"&amp;TEXT(pwmtable!B35,0)&amp;","</f>
        <v>P5V30,</v>
      </c>
      <c r="S32" t="str">
        <f>"#define P6V"&amp;TEXT(pwmtable!B35,0)&amp;"    "&amp;TEXT(pwmtable!J35,"0")</f>
        <v>#define P6V30    115</v>
      </c>
      <c r="T32" t="str">
        <f>"P6V"&amp;TEXT(pwmtable!B35,0)&amp;","</f>
        <v>P6V30,</v>
      </c>
      <c r="V32" t="str">
        <f>"#define P7V"&amp;TEXT(pwmtable!B35,0)&amp;"    "&amp;TEXT(pwmtable!J35,"0")</f>
        <v>#define P7V30    115</v>
      </c>
      <c r="W32" t="str">
        <f>"P7V"&amp;TEXT(pwmtable!B35,0)&amp;","</f>
        <v>P7V30,</v>
      </c>
    </row>
    <row r="33" spans="1:23" x14ac:dyDescent="0.2">
      <c r="A33" t="str">
        <f>"#define P0V"&amp;TEXT(pwmtable!B36,0)&amp;"    "&amp;TEXT(pwmtable!J36,"0")</f>
        <v>#define P0V31    119</v>
      </c>
      <c r="B33" t="str">
        <f>"P0V"&amp;TEXT(pwmtable!B36,0)&amp;","</f>
        <v>P0V31,</v>
      </c>
      <c r="D33" t="str">
        <f>"#define P1V"&amp;TEXT(pwmtable!B36,0)&amp;"    "&amp;TEXT(pwmtable!J36,"0")</f>
        <v>#define P1V31    119</v>
      </c>
      <c r="E33" t="str">
        <f>"P1V"&amp;TEXT(pwmtable!B36,0)&amp;","</f>
        <v>P1V31,</v>
      </c>
      <c r="G33" t="str">
        <f>"#define P2V"&amp;TEXT(pwmtable!B36,0)&amp;"    "&amp;TEXT(pwmtable!J36,"0")</f>
        <v>#define P2V31    119</v>
      </c>
      <c r="H33" t="str">
        <f>"P2V"&amp;TEXT(pwmtable!B36,0)&amp;","</f>
        <v>P2V31,</v>
      </c>
      <c r="J33" t="str">
        <f>"#define P3V"&amp;TEXT(pwmtable!B36,0)&amp;"    "&amp;TEXT(pwmtable!J36,"0")</f>
        <v>#define P3V31    119</v>
      </c>
      <c r="K33" t="str">
        <f>"P3V"&amp;TEXT(pwmtable!B36,0)&amp;","</f>
        <v>P3V31,</v>
      </c>
      <c r="M33" t="str">
        <f>"#define P4V"&amp;TEXT(pwmtable!B36,0)&amp;"    "&amp;TEXT(pwmtable!J36,"0")</f>
        <v>#define P4V31    119</v>
      </c>
      <c r="N33" t="str">
        <f>"P4V"&amp;TEXT(pwmtable!B36,0)&amp;","</f>
        <v>P4V31,</v>
      </c>
      <c r="P33" t="str">
        <f>"#define P5V"&amp;TEXT(pwmtable!B36,0)&amp;"    "&amp;TEXT(pwmtable!J36,"0")</f>
        <v>#define P5V31    119</v>
      </c>
      <c r="Q33" t="str">
        <f>"P5V"&amp;TEXT(pwmtable!B36,0)&amp;","</f>
        <v>P5V31,</v>
      </c>
      <c r="S33" t="str">
        <f>"#define P6V"&amp;TEXT(pwmtable!B36,0)&amp;"    "&amp;TEXT(pwmtable!J36,"0")</f>
        <v>#define P6V31    119</v>
      </c>
      <c r="T33" t="str">
        <f>"P6V"&amp;TEXT(pwmtable!B36,0)&amp;","</f>
        <v>P6V31,</v>
      </c>
      <c r="V33" t="str">
        <f>"#define P7V"&amp;TEXT(pwmtable!B36,0)&amp;"    "&amp;TEXT(pwmtable!J36,"0")</f>
        <v>#define P7V31    119</v>
      </c>
      <c r="W33" t="str">
        <f>"P7V"&amp;TEXT(pwmtable!B36,0)&amp;","</f>
        <v>P7V31,</v>
      </c>
    </row>
    <row r="34" spans="1:23" x14ac:dyDescent="0.2">
      <c r="A34" t="str">
        <f>"#define P0V"&amp;TEXT(pwmtable!B37,0)&amp;"    "&amp;TEXT(pwmtable!J37,"0")</f>
        <v>#define P0V32    122</v>
      </c>
      <c r="B34" t="str">
        <f>"P0V"&amp;TEXT(pwmtable!B37,0)&amp;","</f>
        <v>P0V32,</v>
      </c>
      <c r="D34" t="str">
        <f>"#define P1V"&amp;TEXT(pwmtable!B37,0)&amp;"    "&amp;TEXT(pwmtable!J37,"0")</f>
        <v>#define P1V32    122</v>
      </c>
      <c r="E34" t="str">
        <f>"P1V"&amp;TEXT(pwmtable!B37,0)&amp;","</f>
        <v>P1V32,</v>
      </c>
      <c r="G34" t="str">
        <f>"#define P2V"&amp;TEXT(pwmtable!B37,0)&amp;"    "&amp;TEXT(pwmtable!J37,"0")</f>
        <v>#define P2V32    122</v>
      </c>
      <c r="H34" t="str">
        <f>"P2V"&amp;TEXT(pwmtable!B37,0)&amp;","</f>
        <v>P2V32,</v>
      </c>
      <c r="J34" t="str">
        <f>"#define P3V"&amp;TEXT(pwmtable!B37,0)&amp;"    "&amp;TEXT(pwmtable!J37,"0")</f>
        <v>#define P3V32    122</v>
      </c>
      <c r="K34" t="str">
        <f>"P3V"&amp;TEXT(pwmtable!B37,0)&amp;","</f>
        <v>P3V32,</v>
      </c>
      <c r="M34" t="str">
        <f>"#define P4V"&amp;TEXT(pwmtable!B37,0)&amp;"    "&amp;TEXT(pwmtable!J37,"0")</f>
        <v>#define P4V32    122</v>
      </c>
      <c r="N34" t="str">
        <f>"P4V"&amp;TEXT(pwmtable!B37,0)&amp;","</f>
        <v>P4V32,</v>
      </c>
      <c r="P34" t="str">
        <f>"#define P5V"&amp;TEXT(pwmtable!B37,0)&amp;"    "&amp;TEXT(pwmtable!J37,"0")</f>
        <v>#define P5V32    122</v>
      </c>
      <c r="Q34" t="str">
        <f>"P5V"&amp;TEXT(pwmtable!B37,0)&amp;","</f>
        <v>P5V32,</v>
      </c>
      <c r="S34" t="str">
        <f>"#define P6V"&amp;TEXT(pwmtable!B37,0)&amp;"    "&amp;TEXT(pwmtable!J37,"0")</f>
        <v>#define P6V32    122</v>
      </c>
      <c r="T34" t="str">
        <f>"P6V"&amp;TEXT(pwmtable!B37,0)&amp;","</f>
        <v>P6V32,</v>
      </c>
      <c r="V34" t="str">
        <f>"#define P7V"&amp;TEXT(pwmtable!B37,0)&amp;"    "&amp;TEXT(pwmtable!J37,"0")</f>
        <v>#define P7V32    122</v>
      </c>
      <c r="W34" t="str">
        <f>"P7V"&amp;TEXT(pwmtable!B37,0)&amp;","</f>
        <v>P7V32,</v>
      </c>
    </row>
    <row r="35" spans="1:23" x14ac:dyDescent="0.2">
      <c r="A35" t="str">
        <f>"#define P0V"&amp;TEXT(pwmtable!B38,0)&amp;"    "&amp;TEXT(pwmtable!J38,"0")</f>
        <v>#define P0V33    125</v>
      </c>
      <c r="B35" t="str">
        <f>"P0V"&amp;TEXT(pwmtable!B38,0)&amp;","</f>
        <v>P0V33,</v>
      </c>
      <c r="D35" t="str">
        <f>"#define P1V"&amp;TEXT(pwmtable!B38,0)&amp;"    "&amp;TEXT(pwmtable!J38,"0")</f>
        <v>#define P1V33    125</v>
      </c>
      <c r="E35" t="str">
        <f>"P1V"&amp;TEXT(pwmtable!B38,0)&amp;","</f>
        <v>P1V33,</v>
      </c>
      <c r="G35" t="str">
        <f>"#define P2V"&amp;TEXT(pwmtable!B38,0)&amp;"    "&amp;TEXT(pwmtable!J38,"0")</f>
        <v>#define P2V33    125</v>
      </c>
      <c r="H35" t="str">
        <f>"P2V"&amp;TEXT(pwmtable!B38,0)&amp;","</f>
        <v>P2V33,</v>
      </c>
      <c r="J35" t="str">
        <f>"#define P3V"&amp;TEXT(pwmtable!B38,0)&amp;"    "&amp;TEXT(pwmtable!J38,"0")</f>
        <v>#define P3V33    125</v>
      </c>
      <c r="K35" t="str">
        <f>"P3V"&amp;TEXT(pwmtable!B38,0)&amp;","</f>
        <v>P3V33,</v>
      </c>
      <c r="M35" t="str">
        <f>"#define P4V"&amp;TEXT(pwmtable!B38,0)&amp;"    "&amp;TEXT(pwmtable!J38,"0")</f>
        <v>#define P4V33    125</v>
      </c>
      <c r="N35" t="str">
        <f>"P4V"&amp;TEXT(pwmtable!B38,0)&amp;","</f>
        <v>P4V33,</v>
      </c>
      <c r="P35" t="str">
        <f>"#define P5V"&amp;TEXT(pwmtable!B38,0)&amp;"    "&amp;TEXT(pwmtable!J38,"0")</f>
        <v>#define P5V33    125</v>
      </c>
      <c r="Q35" t="str">
        <f>"P5V"&amp;TEXT(pwmtable!B38,0)&amp;","</f>
        <v>P5V33,</v>
      </c>
      <c r="S35" t="str">
        <f>"#define P6V"&amp;TEXT(pwmtable!B38,0)&amp;"    "&amp;TEXT(pwmtable!J38,"0")</f>
        <v>#define P6V33    125</v>
      </c>
      <c r="T35" t="str">
        <f>"P6V"&amp;TEXT(pwmtable!B38,0)&amp;","</f>
        <v>P6V33,</v>
      </c>
      <c r="V35" t="str">
        <f>"#define P7V"&amp;TEXT(pwmtable!B38,0)&amp;"    "&amp;TEXT(pwmtable!J38,"0")</f>
        <v>#define P7V33    125</v>
      </c>
      <c r="W35" t="str">
        <f>"P7V"&amp;TEXT(pwmtable!B38,0)&amp;","</f>
        <v>P7V33,</v>
      </c>
    </row>
    <row r="36" spans="1:23" x14ac:dyDescent="0.2">
      <c r="A36" t="str">
        <f>"#define P0V"&amp;TEXT(pwmtable!B39,0)&amp;"    "&amp;TEXT(pwmtable!J39,"0")</f>
        <v>#define P0V34    129</v>
      </c>
      <c r="B36" t="str">
        <f>"P0V"&amp;TEXT(pwmtable!B39,0)&amp;","</f>
        <v>P0V34,</v>
      </c>
      <c r="D36" t="str">
        <f>"#define P1V"&amp;TEXT(pwmtable!B39,0)&amp;"    "&amp;TEXT(pwmtable!J39,"0")</f>
        <v>#define P1V34    129</v>
      </c>
      <c r="E36" t="str">
        <f>"P1V"&amp;TEXT(pwmtable!B39,0)&amp;","</f>
        <v>P1V34,</v>
      </c>
      <c r="G36" t="str">
        <f>"#define P2V"&amp;TEXT(pwmtable!B39,0)&amp;"    "&amp;TEXT(pwmtable!J39,"0")</f>
        <v>#define P2V34    129</v>
      </c>
      <c r="H36" t="str">
        <f>"P2V"&amp;TEXT(pwmtable!B39,0)&amp;","</f>
        <v>P2V34,</v>
      </c>
      <c r="J36" t="str">
        <f>"#define P3V"&amp;TEXT(pwmtable!B39,0)&amp;"    "&amp;TEXT(pwmtable!J39,"0")</f>
        <v>#define P3V34    129</v>
      </c>
      <c r="K36" t="str">
        <f>"P3V"&amp;TEXT(pwmtable!B39,0)&amp;","</f>
        <v>P3V34,</v>
      </c>
      <c r="M36" t="str">
        <f>"#define P4V"&amp;TEXT(pwmtable!B39,0)&amp;"    "&amp;TEXT(pwmtable!J39,"0")</f>
        <v>#define P4V34    129</v>
      </c>
      <c r="N36" t="str">
        <f>"P4V"&amp;TEXT(pwmtable!B39,0)&amp;","</f>
        <v>P4V34,</v>
      </c>
      <c r="P36" t="str">
        <f>"#define P5V"&amp;TEXT(pwmtable!B39,0)&amp;"    "&amp;TEXT(pwmtable!J39,"0")</f>
        <v>#define P5V34    129</v>
      </c>
      <c r="Q36" t="str">
        <f>"P5V"&amp;TEXT(pwmtable!B39,0)&amp;","</f>
        <v>P5V34,</v>
      </c>
      <c r="S36" t="str">
        <f>"#define P6V"&amp;TEXT(pwmtable!B39,0)&amp;"    "&amp;TEXT(pwmtable!J39,"0")</f>
        <v>#define P6V34    129</v>
      </c>
      <c r="T36" t="str">
        <f>"P6V"&amp;TEXT(pwmtable!B39,0)&amp;","</f>
        <v>P6V34,</v>
      </c>
      <c r="V36" t="str">
        <f>"#define P7V"&amp;TEXT(pwmtable!B39,0)&amp;"    "&amp;TEXT(pwmtable!J39,"0")</f>
        <v>#define P7V34    129</v>
      </c>
      <c r="W36" t="str">
        <f>"P7V"&amp;TEXT(pwmtable!B39,0)&amp;","</f>
        <v>P7V34,</v>
      </c>
    </row>
    <row r="37" spans="1:23" x14ac:dyDescent="0.2">
      <c r="A37" t="str">
        <f>"#define P0V"&amp;TEXT(pwmtable!B40,0)&amp;"    "&amp;TEXT(pwmtable!J40,"0")</f>
        <v>#define P0V35    133</v>
      </c>
      <c r="B37" t="str">
        <f>"P0V"&amp;TEXT(pwmtable!B40,0)&amp;","</f>
        <v>P0V35,</v>
      </c>
      <c r="D37" t="str">
        <f>"#define P1V"&amp;TEXT(pwmtable!B40,0)&amp;"    "&amp;TEXT(pwmtable!J40,"0")</f>
        <v>#define P1V35    133</v>
      </c>
      <c r="E37" t="str">
        <f>"P1V"&amp;TEXT(pwmtable!B40,0)&amp;","</f>
        <v>P1V35,</v>
      </c>
      <c r="G37" t="str">
        <f>"#define P2V"&amp;TEXT(pwmtable!B40,0)&amp;"    "&amp;TEXT(pwmtable!J40,"0")</f>
        <v>#define P2V35    133</v>
      </c>
      <c r="H37" t="str">
        <f>"P2V"&amp;TEXT(pwmtable!B40,0)&amp;","</f>
        <v>P2V35,</v>
      </c>
      <c r="J37" t="str">
        <f>"#define P3V"&amp;TEXT(pwmtable!B40,0)&amp;"    "&amp;TEXT(pwmtable!J40,"0")</f>
        <v>#define P3V35    133</v>
      </c>
      <c r="K37" t="str">
        <f>"P3V"&amp;TEXT(pwmtable!B40,0)&amp;","</f>
        <v>P3V35,</v>
      </c>
      <c r="M37" t="str">
        <f>"#define P4V"&amp;TEXT(pwmtable!B40,0)&amp;"    "&amp;TEXT(pwmtable!J40,"0")</f>
        <v>#define P4V35    133</v>
      </c>
      <c r="N37" t="str">
        <f>"P4V"&amp;TEXT(pwmtable!B40,0)&amp;","</f>
        <v>P4V35,</v>
      </c>
      <c r="P37" t="str">
        <f>"#define P5V"&amp;TEXT(pwmtable!B40,0)&amp;"    "&amp;TEXT(pwmtable!J40,"0")</f>
        <v>#define P5V35    133</v>
      </c>
      <c r="Q37" t="str">
        <f>"P5V"&amp;TEXT(pwmtable!B40,0)&amp;","</f>
        <v>P5V35,</v>
      </c>
      <c r="S37" t="str">
        <f>"#define P6V"&amp;TEXT(pwmtable!B40,0)&amp;"    "&amp;TEXT(pwmtable!J40,"0")</f>
        <v>#define P6V35    133</v>
      </c>
      <c r="T37" t="str">
        <f>"P6V"&amp;TEXT(pwmtable!B40,0)&amp;","</f>
        <v>P6V35,</v>
      </c>
      <c r="V37" t="str">
        <f>"#define P7V"&amp;TEXT(pwmtable!B40,0)&amp;"    "&amp;TEXT(pwmtable!J40,"0")</f>
        <v>#define P7V35    133</v>
      </c>
      <c r="W37" t="str">
        <f>"P7V"&amp;TEXT(pwmtable!B40,0)&amp;","</f>
        <v>P7V35,</v>
      </c>
    </row>
    <row r="38" spans="1:23" x14ac:dyDescent="0.2">
      <c r="A38" t="str">
        <f>"#define P0V"&amp;TEXT(pwmtable!B41,0)&amp;"    "&amp;TEXT(pwmtable!J41,"0")</f>
        <v>#define P0V36    136</v>
      </c>
      <c r="B38" t="str">
        <f>"P0V"&amp;TEXT(pwmtable!B41,0)&amp;","</f>
        <v>P0V36,</v>
      </c>
      <c r="D38" t="str">
        <f>"#define P1V"&amp;TEXT(pwmtable!B41,0)&amp;"    "&amp;TEXT(pwmtable!J41,"0")</f>
        <v>#define P1V36    136</v>
      </c>
      <c r="E38" t="str">
        <f>"P1V"&amp;TEXT(pwmtable!B41,0)&amp;","</f>
        <v>P1V36,</v>
      </c>
      <c r="G38" t="str">
        <f>"#define P2V"&amp;TEXT(pwmtable!B41,0)&amp;"    "&amp;TEXT(pwmtable!J41,"0")</f>
        <v>#define P2V36    136</v>
      </c>
      <c r="H38" t="str">
        <f>"P2V"&amp;TEXT(pwmtable!B41,0)&amp;","</f>
        <v>P2V36,</v>
      </c>
      <c r="J38" t="str">
        <f>"#define P3V"&amp;TEXT(pwmtable!B41,0)&amp;"    "&amp;TEXT(pwmtable!J41,"0")</f>
        <v>#define P3V36    136</v>
      </c>
      <c r="K38" t="str">
        <f>"P3V"&amp;TEXT(pwmtable!B41,0)&amp;","</f>
        <v>P3V36,</v>
      </c>
      <c r="M38" t="str">
        <f>"#define P4V"&amp;TEXT(pwmtable!B41,0)&amp;"    "&amp;TEXT(pwmtable!J41,"0")</f>
        <v>#define P4V36    136</v>
      </c>
      <c r="N38" t="str">
        <f>"P4V"&amp;TEXT(pwmtable!B41,0)&amp;","</f>
        <v>P4V36,</v>
      </c>
      <c r="P38" t="str">
        <f>"#define P5V"&amp;TEXT(pwmtable!B41,0)&amp;"    "&amp;TEXT(pwmtable!J41,"0")</f>
        <v>#define P5V36    136</v>
      </c>
      <c r="Q38" t="str">
        <f>"P5V"&amp;TEXT(pwmtable!B41,0)&amp;","</f>
        <v>P5V36,</v>
      </c>
      <c r="S38" t="str">
        <f>"#define P6V"&amp;TEXT(pwmtable!B41,0)&amp;"    "&amp;TEXT(pwmtable!J41,"0")</f>
        <v>#define P6V36    136</v>
      </c>
      <c r="T38" t="str">
        <f>"P6V"&amp;TEXT(pwmtable!B41,0)&amp;","</f>
        <v>P6V36,</v>
      </c>
      <c r="V38" t="str">
        <f>"#define P7V"&amp;TEXT(pwmtable!B41,0)&amp;"    "&amp;TEXT(pwmtable!J41,"0")</f>
        <v>#define P7V36    136</v>
      </c>
      <c r="W38" t="str">
        <f>"P7V"&amp;TEXT(pwmtable!B41,0)&amp;","</f>
        <v>P7V36,</v>
      </c>
    </row>
    <row r="39" spans="1:23" x14ac:dyDescent="0.2">
      <c r="A39" t="str">
        <f>"#define P0V"&amp;TEXT(pwmtable!B42,0)&amp;"    "&amp;TEXT(pwmtable!J42,"0")</f>
        <v>#define P0V37    140</v>
      </c>
      <c r="B39" t="str">
        <f>"P0V"&amp;TEXT(pwmtable!B42,0)&amp;","</f>
        <v>P0V37,</v>
      </c>
      <c r="D39" t="str">
        <f>"#define P1V"&amp;TEXT(pwmtable!B42,0)&amp;"    "&amp;TEXT(pwmtable!J42,"0")</f>
        <v>#define P1V37    140</v>
      </c>
      <c r="E39" t="str">
        <f>"P1V"&amp;TEXT(pwmtable!B42,0)&amp;","</f>
        <v>P1V37,</v>
      </c>
      <c r="G39" t="str">
        <f>"#define P2V"&amp;TEXT(pwmtable!B42,0)&amp;"    "&amp;TEXT(pwmtable!J42,"0")</f>
        <v>#define P2V37    140</v>
      </c>
      <c r="H39" t="str">
        <f>"P2V"&amp;TEXT(pwmtable!B42,0)&amp;","</f>
        <v>P2V37,</v>
      </c>
      <c r="J39" t="str">
        <f>"#define P3V"&amp;TEXT(pwmtable!B42,0)&amp;"    "&amp;TEXT(pwmtable!J42,"0")</f>
        <v>#define P3V37    140</v>
      </c>
      <c r="K39" t="str">
        <f>"P3V"&amp;TEXT(pwmtable!B42,0)&amp;","</f>
        <v>P3V37,</v>
      </c>
      <c r="M39" t="str">
        <f>"#define P4V"&amp;TEXT(pwmtable!B42,0)&amp;"    "&amp;TEXT(pwmtable!J42,"0")</f>
        <v>#define P4V37    140</v>
      </c>
      <c r="N39" t="str">
        <f>"P4V"&amp;TEXT(pwmtable!B42,0)&amp;","</f>
        <v>P4V37,</v>
      </c>
      <c r="P39" t="str">
        <f>"#define P5V"&amp;TEXT(pwmtable!B42,0)&amp;"    "&amp;TEXT(pwmtable!J42,"0")</f>
        <v>#define P5V37    140</v>
      </c>
      <c r="Q39" t="str">
        <f>"P5V"&amp;TEXT(pwmtable!B42,0)&amp;","</f>
        <v>P5V37,</v>
      </c>
      <c r="S39" t="str">
        <f>"#define P6V"&amp;TEXT(pwmtable!B42,0)&amp;"    "&amp;TEXT(pwmtable!J42,"0")</f>
        <v>#define P6V37    140</v>
      </c>
      <c r="T39" t="str">
        <f>"P6V"&amp;TEXT(pwmtable!B42,0)&amp;","</f>
        <v>P6V37,</v>
      </c>
      <c r="V39" t="str">
        <f>"#define P7V"&amp;TEXT(pwmtable!B42,0)&amp;"    "&amp;TEXT(pwmtable!J42,"0")</f>
        <v>#define P7V37    140</v>
      </c>
      <c r="W39" t="str">
        <f>"P7V"&amp;TEXT(pwmtable!B42,0)&amp;","</f>
        <v>P7V37,</v>
      </c>
    </row>
    <row r="40" spans="1:23" x14ac:dyDescent="0.2">
      <c r="A40" t="str">
        <f>"#define P0V"&amp;TEXT(pwmtable!B43,0)&amp;"    "&amp;TEXT(pwmtable!J43,"0")</f>
        <v>#define P0V38    144</v>
      </c>
      <c r="B40" t="str">
        <f>"P0V"&amp;TEXT(pwmtable!B43,0)&amp;","</f>
        <v>P0V38,</v>
      </c>
      <c r="D40" t="str">
        <f>"#define P1V"&amp;TEXT(pwmtable!B43,0)&amp;"    "&amp;TEXT(pwmtable!J43,"0")</f>
        <v>#define P1V38    144</v>
      </c>
      <c r="E40" t="str">
        <f>"P1V"&amp;TEXT(pwmtable!B43,0)&amp;","</f>
        <v>P1V38,</v>
      </c>
      <c r="G40" t="str">
        <f>"#define P2V"&amp;TEXT(pwmtable!B43,0)&amp;"    "&amp;TEXT(pwmtable!J43,"0")</f>
        <v>#define P2V38    144</v>
      </c>
      <c r="H40" t="str">
        <f>"P2V"&amp;TEXT(pwmtable!B43,0)&amp;","</f>
        <v>P2V38,</v>
      </c>
      <c r="J40" t="str">
        <f>"#define P3V"&amp;TEXT(pwmtable!B43,0)&amp;"    "&amp;TEXT(pwmtable!J43,"0")</f>
        <v>#define P3V38    144</v>
      </c>
      <c r="K40" t="str">
        <f>"P3V"&amp;TEXT(pwmtable!B43,0)&amp;","</f>
        <v>P3V38,</v>
      </c>
      <c r="M40" t="str">
        <f>"#define P4V"&amp;TEXT(pwmtable!B43,0)&amp;"    "&amp;TEXT(pwmtable!J43,"0")</f>
        <v>#define P4V38    144</v>
      </c>
      <c r="N40" t="str">
        <f>"P4V"&amp;TEXT(pwmtable!B43,0)&amp;","</f>
        <v>P4V38,</v>
      </c>
      <c r="P40" t="str">
        <f>"#define P5V"&amp;TEXT(pwmtable!B43,0)&amp;"    "&amp;TEXT(pwmtable!J43,"0")</f>
        <v>#define P5V38    144</v>
      </c>
      <c r="Q40" t="str">
        <f>"P5V"&amp;TEXT(pwmtable!B43,0)&amp;","</f>
        <v>P5V38,</v>
      </c>
      <c r="S40" t="str">
        <f>"#define P6V"&amp;TEXT(pwmtable!B43,0)&amp;"    "&amp;TEXT(pwmtable!J43,"0")</f>
        <v>#define P6V38    144</v>
      </c>
      <c r="T40" t="str">
        <f>"P6V"&amp;TEXT(pwmtable!B43,0)&amp;","</f>
        <v>P6V38,</v>
      </c>
      <c r="V40" t="str">
        <f>"#define P7V"&amp;TEXT(pwmtable!B43,0)&amp;"    "&amp;TEXT(pwmtable!J43,"0")</f>
        <v>#define P7V38    144</v>
      </c>
      <c r="W40" t="str">
        <f>"P7V"&amp;TEXT(pwmtable!B43,0)&amp;","</f>
        <v>P7V38,</v>
      </c>
    </row>
    <row r="41" spans="1:23" x14ac:dyDescent="0.2">
      <c r="A41" t="str">
        <f>"#define P0V"&amp;TEXT(pwmtable!B44,0)&amp;"    "&amp;TEXT(pwmtable!J44,"0")</f>
        <v>#define P0V39    148</v>
      </c>
      <c r="B41" t="str">
        <f>"P0V"&amp;TEXT(pwmtable!B44,0)&amp;","</f>
        <v>P0V39,</v>
      </c>
      <c r="D41" t="str">
        <f>"#define P1V"&amp;TEXT(pwmtable!B44,0)&amp;"    "&amp;TEXT(pwmtable!J44,"0")</f>
        <v>#define P1V39    148</v>
      </c>
      <c r="E41" t="str">
        <f>"P1V"&amp;TEXT(pwmtable!B44,0)&amp;","</f>
        <v>P1V39,</v>
      </c>
      <c r="G41" t="str">
        <f>"#define P2V"&amp;TEXT(pwmtable!B44,0)&amp;"    "&amp;TEXT(pwmtable!J44,"0")</f>
        <v>#define P2V39    148</v>
      </c>
      <c r="H41" t="str">
        <f>"P2V"&amp;TEXT(pwmtable!B44,0)&amp;","</f>
        <v>P2V39,</v>
      </c>
      <c r="J41" t="str">
        <f>"#define P3V"&amp;TEXT(pwmtable!B44,0)&amp;"    "&amp;TEXT(pwmtable!J44,"0")</f>
        <v>#define P3V39    148</v>
      </c>
      <c r="K41" t="str">
        <f>"P3V"&amp;TEXT(pwmtable!B44,0)&amp;","</f>
        <v>P3V39,</v>
      </c>
      <c r="M41" t="str">
        <f>"#define P4V"&amp;TEXT(pwmtable!B44,0)&amp;"    "&amp;TEXT(pwmtable!J44,"0")</f>
        <v>#define P4V39    148</v>
      </c>
      <c r="N41" t="str">
        <f>"P4V"&amp;TEXT(pwmtable!B44,0)&amp;","</f>
        <v>P4V39,</v>
      </c>
      <c r="P41" t="str">
        <f>"#define P5V"&amp;TEXT(pwmtable!B44,0)&amp;"    "&amp;TEXT(pwmtable!J44,"0")</f>
        <v>#define P5V39    148</v>
      </c>
      <c r="Q41" t="str">
        <f>"P5V"&amp;TEXT(pwmtable!B44,0)&amp;","</f>
        <v>P5V39,</v>
      </c>
      <c r="S41" t="str">
        <f>"#define P6V"&amp;TEXT(pwmtable!B44,0)&amp;"    "&amp;TEXT(pwmtable!J44,"0")</f>
        <v>#define P6V39    148</v>
      </c>
      <c r="T41" t="str">
        <f>"P6V"&amp;TEXT(pwmtable!B44,0)&amp;","</f>
        <v>P6V39,</v>
      </c>
      <c r="V41" t="str">
        <f>"#define P7V"&amp;TEXT(pwmtable!B44,0)&amp;"    "&amp;TEXT(pwmtable!J44,"0")</f>
        <v>#define P7V39    148</v>
      </c>
      <c r="W41" t="str">
        <f>"P7V"&amp;TEXT(pwmtable!B44,0)&amp;","</f>
        <v>P7V39,</v>
      </c>
    </row>
    <row r="42" spans="1:23" x14ac:dyDescent="0.2">
      <c r="A42" t="str">
        <f>"#define P0V"&amp;TEXT(pwmtable!B45,0)&amp;"    "&amp;TEXT(pwmtable!J45,"0")</f>
        <v>#define P0V40    152</v>
      </c>
      <c r="B42" t="str">
        <f>"P0V"&amp;TEXT(pwmtable!B45,0)&amp;","</f>
        <v>P0V40,</v>
      </c>
      <c r="D42" t="str">
        <f>"#define P1V"&amp;TEXT(pwmtable!B45,0)&amp;"    "&amp;TEXT(pwmtable!J45,"0")</f>
        <v>#define P1V40    152</v>
      </c>
      <c r="E42" t="str">
        <f>"P1V"&amp;TEXT(pwmtable!B45,0)&amp;","</f>
        <v>P1V40,</v>
      </c>
      <c r="G42" t="str">
        <f>"#define P2V"&amp;TEXT(pwmtable!B45,0)&amp;"    "&amp;TEXT(pwmtable!J45,"0")</f>
        <v>#define P2V40    152</v>
      </c>
      <c r="H42" t="str">
        <f>"P2V"&amp;TEXT(pwmtable!B45,0)&amp;","</f>
        <v>P2V40,</v>
      </c>
      <c r="J42" t="str">
        <f>"#define P3V"&amp;TEXT(pwmtable!B45,0)&amp;"    "&amp;TEXT(pwmtable!J45,"0")</f>
        <v>#define P3V40    152</v>
      </c>
      <c r="K42" t="str">
        <f>"P3V"&amp;TEXT(pwmtable!B45,0)&amp;","</f>
        <v>P3V40,</v>
      </c>
      <c r="M42" t="str">
        <f>"#define P4V"&amp;TEXT(pwmtable!B45,0)&amp;"    "&amp;TEXT(pwmtable!J45,"0")</f>
        <v>#define P4V40    152</v>
      </c>
      <c r="N42" t="str">
        <f>"P4V"&amp;TEXT(pwmtable!B45,0)&amp;","</f>
        <v>P4V40,</v>
      </c>
      <c r="P42" t="str">
        <f>"#define P5V"&amp;TEXT(pwmtable!B45,0)&amp;"    "&amp;TEXT(pwmtable!J45,"0")</f>
        <v>#define P5V40    152</v>
      </c>
      <c r="Q42" t="str">
        <f>"P5V"&amp;TEXT(pwmtable!B45,0)&amp;","</f>
        <v>P5V40,</v>
      </c>
      <c r="S42" t="str">
        <f>"#define P6V"&amp;TEXT(pwmtable!B45,0)&amp;"    "&amp;TEXT(pwmtable!J45,"0")</f>
        <v>#define P6V40    152</v>
      </c>
      <c r="T42" t="str">
        <f>"P6V"&amp;TEXT(pwmtable!B45,0)&amp;","</f>
        <v>P6V40,</v>
      </c>
      <c r="V42" t="str">
        <f>"#define P7V"&amp;TEXT(pwmtable!B45,0)&amp;"    "&amp;TEXT(pwmtable!J45,"0")</f>
        <v>#define P7V40    152</v>
      </c>
      <c r="W42" t="str">
        <f>"P7V"&amp;TEXT(pwmtable!B45,0)&amp;","</f>
        <v>P7V40,</v>
      </c>
    </row>
    <row r="43" spans="1:23" x14ac:dyDescent="0.2">
      <c r="A43" t="str">
        <f>"#define P0V"&amp;TEXT(pwmtable!B46,0)&amp;"    "&amp;TEXT(pwmtable!J46,"0")</f>
        <v>#define P0V41    155</v>
      </c>
      <c r="B43" t="str">
        <f>"P0V"&amp;TEXT(pwmtable!B46,0)&amp;","</f>
        <v>P0V41,</v>
      </c>
      <c r="D43" t="str">
        <f>"#define P1V"&amp;TEXT(pwmtable!B46,0)&amp;"    "&amp;TEXT(pwmtable!J46,"0")</f>
        <v>#define P1V41    155</v>
      </c>
      <c r="E43" t="str">
        <f>"P1V"&amp;TEXT(pwmtable!B46,0)&amp;","</f>
        <v>P1V41,</v>
      </c>
      <c r="G43" t="str">
        <f>"#define P2V"&amp;TEXT(pwmtable!B46,0)&amp;"    "&amp;TEXT(pwmtable!J46,"0")</f>
        <v>#define P2V41    155</v>
      </c>
      <c r="H43" t="str">
        <f>"P2V"&amp;TEXT(pwmtable!B46,0)&amp;","</f>
        <v>P2V41,</v>
      </c>
      <c r="J43" t="str">
        <f>"#define P3V"&amp;TEXT(pwmtable!B46,0)&amp;"    "&amp;TEXT(pwmtable!J46,"0")</f>
        <v>#define P3V41    155</v>
      </c>
      <c r="K43" t="str">
        <f>"P3V"&amp;TEXT(pwmtable!B46,0)&amp;","</f>
        <v>P3V41,</v>
      </c>
      <c r="M43" t="str">
        <f>"#define P4V"&amp;TEXT(pwmtable!B46,0)&amp;"    "&amp;TEXT(pwmtable!J46,"0")</f>
        <v>#define P4V41    155</v>
      </c>
      <c r="N43" t="str">
        <f>"P4V"&amp;TEXT(pwmtable!B46,0)&amp;","</f>
        <v>P4V41,</v>
      </c>
      <c r="P43" t="str">
        <f>"#define P5V"&amp;TEXT(pwmtable!B46,0)&amp;"    "&amp;TEXT(pwmtable!J46,"0")</f>
        <v>#define P5V41    155</v>
      </c>
      <c r="Q43" t="str">
        <f>"P5V"&amp;TEXT(pwmtable!B46,0)&amp;","</f>
        <v>P5V41,</v>
      </c>
      <c r="S43" t="str">
        <f>"#define P6V"&amp;TEXT(pwmtable!B46,0)&amp;"    "&amp;TEXT(pwmtable!J46,"0")</f>
        <v>#define P6V41    155</v>
      </c>
      <c r="T43" t="str">
        <f>"P6V"&amp;TEXT(pwmtable!B46,0)&amp;","</f>
        <v>P6V41,</v>
      </c>
      <c r="V43" t="str">
        <f>"#define P7V"&amp;TEXT(pwmtable!B46,0)&amp;"    "&amp;TEXT(pwmtable!J46,"0")</f>
        <v>#define P7V41    155</v>
      </c>
      <c r="W43" t="str">
        <f>"P7V"&amp;TEXT(pwmtable!B46,0)&amp;","</f>
        <v>P7V41,</v>
      </c>
    </row>
    <row r="44" spans="1:23" x14ac:dyDescent="0.2">
      <c r="A44" t="str">
        <f>"#define P0V"&amp;TEXT(pwmtable!B47,0)&amp;"    "&amp;TEXT(pwmtable!J47,"0")</f>
        <v>#define P0V42    159</v>
      </c>
      <c r="B44" t="str">
        <f>"P0V"&amp;TEXT(pwmtable!B47,0)&amp;","</f>
        <v>P0V42,</v>
      </c>
      <c r="D44" t="str">
        <f>"#define P1V"&amp;TEXT(pwmtable!B47,0)&amp;"    "&amp;TEXT(pwmtable!J47,"0")</f>
        <v>#define P1V42    159</v>
      </c>
      <c r="E44" t="str">
        <f>"P1V"&amp;TEXT(pwmtable!B47,0)&amp;","</f>
        <v>P1V42,</v>
      </c>
      <c r="G44" t="str">
        <f>"#define P2V"&amp;TEXT(pwmtable!B47,0)&amp;"    "&amp;TEXT(pwmtable!J47,"0")</f>
        <v>#define P2V42    159</v>
      </c>
      <c r="H44" t="str">
        <f>"P2V"&amp;TEXT(pwmtable!B47,0)&amp;","</f>
        <v>P2V42,</v>
      </c>
      <c r="J44" t="str">
        <f>"#define P3V"&amp;TEXT(pwmtable!B47,0)&amp;"    "&amp;TEXT(pwmtable!J47,"0")</f>
        <v>#define P3V42    159</v>
      </c>
      <c r="K44" t="str">
        <f>"P3V"&amp;TEXT(pwmtable!B47,0)&amp;","</f>
        <v>P3V42,</v>
      </c>
      <c r="M44" t="str">
        <f>"#define P4V"&amp;TEXT(pwmtable!B47,0)&amp;"    "&amp;TEXT(pwmtable!J47,"0")</f>
        <v>#define P4V42    159</v>
      </c>
      <c r="N44" t="str">
        <f>"P4V"&amp;TEXT(pwmtable!B47,0)&amp;","</f>
        <v>P4V42,</v>
      </c>
      <c r="P44" t="str">
        <f>"#define P5V"&amp;TEXT(pwmtable!B47,0)&amp;"    "&amp;TEXT(pwmtable!J47,"0")</f>
        <v>#define P5V42    159</v>
      </c>
      <c r="Q44" t="str">
        <f>"P5V"&amp;TEXT(pwmtable!B47,0)&amp;","</f>
        <v>P5V42,</v>
      </c>
      <c r="S44" t="str">
        <f>"#define P6V"&amp;TEXT(pwmtable!B47,0)&amp;"    "&amp;TEXT(pwmtable!J47,"0")</f>
        <v>#define P6V42    159</v>
      </c>
      <c r="T44" t="str">
        <f>"P6V"&amp;TEXT(pwmtable!B47,0)&amp;","</f>
        <v>P6V42,</v>
      </c>
      <c r="V44" t="str">
        <f>"#define P7V"&amp;TEXT(pwmtable!B47,0)&amp;"    "&amp;TEXT(pwmtable!J47,"0")</f>
        <v>#define P7V42    159</v>
      </c>
      <c r="W44" t="str">
        <f>"P7V"&amp;TEXT(pwmtable!B47,0)&amp;","</f>
        <v>P7V42,</v>
      </c>
    </row>
    <row r="45" spans="1:23" x14ac:dyDescent="0.2">
      <c r="A45" t="str">
        <f>"#define P0V"&amp;TEXT(pwmtable!B48,0)&amp;"    "&amp;TEXT(pwmtable!J48,"0")</f>
        <v>#define P0V43    163</v>
      </c>
      <c r="B45" t="str">
        <f>"P0V"&amp;TEXT(pwmtable!B48,0)&amp;","</f>
        <v>P0V43,</v>
      </c>
      <c r="D45" t="str">
        <f>"#define P1V"&amp;TEXT(pwmtable!B48,0)&amp;"    "&amp;TEXT(pwmtable!J48,"0")</f>
        <v>#define P1V43    163</v>
      </c>
      <c r="E45" t="str">
        <f>"P1V"&amp;TEXT(pwmtable!B48,0)&amp;","</f>
        <v>P1V43,</v>
      </c>
      <c r="G45" t="str">
        <f>"#define P2V"&amp;TEXT(pwmtable!B48,0)&amp;"    "&amp;TEXT(pwmtable!J48,"0")</f>
        <v>#define P2V43    163</v>
      </c>
      <c r="H45" t="str">
        <f>"P2V"&amp;TEXT(pwmtable!B48,0)&amp;","</f>
        <v>P2V43,</v>
      </c>
      <c r="J45" t="str">
        <f>"#define P3V"&amp;TEXT(pwmtable!B48,0)&amp;"    "&amp;TEXT(pwmtable!J48,"0")</f>
        <v>#define P3V43    163</v>
      </c>
      <c r="K45" t="str">
        <f>"P3V"&amp;TEXT(pwmtable!B48,0)&amp;","</f>
        <v>P3V43,</v>
      </c>
      <c r="M45" t="str">
        <f>"#define P4V"&amp;TEXT(pwmtable!B48,0)&amp;"    "&amp;TEXT(pwmtable!J48,"0")</f>
        <v>#define P4V43    163</v>
      </c>
      <c r="N45" t="str">
        <f>"P4V"&amp;TEXT(pwmtable!B48,0)&amp;","</f>
        <v>P4V43,</v>
      </c>
      <c r="P45" t="str">
        <f>"#define P5V"&amp;TEXT(pwmtable!B48,0)&amp;"    "&amp;TEXT(pwmtable!J48,"0")</f>
        <v>#define P5V43    163</v>
      </c>
      <c r="Q45" t="str">
        <f>"P5V"&amp;TEXT(pwmtable!B48,0)&amp;","</f>
        <v>P5V43,</v>
      </c>
      <c r="S45" t="str">
        <f>"#define P6V"&amp;TEXT(pwmtable!B48,0)&amp;"    "&amp;TEXT(pwmtable!J48,"0")</f>
        <v>#define P6V43    163</v>
      </c>
      <c r="T45" t="str">
        <f>"P6V"&amp;TEXT(pwmtable!B48,0)&amp;","</f>
        <v>P6V43,</v>
      </c>
      <c r="V45" t="str">
        <f>"#define P7V"&amp;TEXT(pwmtable!B48,0)&amp;"    "&amp;TEXT(pwmtable!J48,"0")</f>
        <v>#define P7V43    163</v>
      </c>
      <c r="W45" t="str">
        <f>"P7V"&amp;TEXT(pwmtable!B48,0)&amp;","</f>
        <v>P7V43,</v>
      </c>
    </row>
    <row r="46" spans="1:23" x14ac:dyDescent="0.2">
      <c r="A46" t="str">
        <f>"#define P0V"&amp;TEXT(pwmtable!B49,0)&amp;"    "&amp;TEXT(pwmtable!J49,"0")</f>
        <v>#define P0V44    166</v>
      </c>
      <c r="B46" t="str">
        <f>"P0V"&amp;TEXT(pwmtable!B49,0)&amp;","</f>
        <v>P0V44,</v>
      </c>
      <c r="D46" t="str">
        <f>"#define P1V"&amp;TEXT(pwmtable!B49,0)&amp;"    "&amp;TEXT(pwmtable!J49,"0")</f>
        <v>#define P1V44    166</v>
      </c>
      <c r="E46" t="str">
        <f>"P1V"&amp;TEXT(pwmtable!B49,0)&amp;","</f>
        <v>P1V44,</v>
      </c>
      <c r="G46" t="str">
        <f>"#define P2V"&amp;TEXT(pwmtable!B49,0)&amp;"    "&amp;TEXT(pwmtable!J49,"0")</f>
        <v>#define P2V44    166</v>
      </c>
      <c r="H46" t="str">
        <f>"P2V"&amp;TEXT(pwmtable!B49,0)&amp;","</f>
        <v>P2V44,</v>
      </c>
      <c r="J46" t="str">
        <f>"#define P3V"&amp;TEXT(pwmtable!B49,0)&amp;"    "&amp;TEXT(pwmtable!J49,"0")</f>
        <v>#define P3V44    166</v>
      </c>
      <c r="K46" t="str">
        <f>"P3V"&amp;TEXT(pwmtable!B49,0)&amp;","</f>
        <v>P3V44,</v>
      </c>
      <c r="M46" t="str">
        <f>"#define P4V"&amp;TEXT(pwmtable!B49,0)&amp;"    "&amp;TEXT(pwmtable!J49,"0")</f>
        <v>#define P4V44    166</v>
      </c>
      <c r="N46" t="str">
        <f>"P4V"&amp;TEXT(pwmtable!B49,0)&amp;","</f>
        <v>P4V44,</v>
      </c>
      <c r="P46" t="str">
        <f>"#define P5V"&amp;TEXT(pwmtable!B49,0)&amp;"    "&amp;TEXT(pwmtable!J49,"0")</f>
        <v>#define P5V44    166</v>
      </c>
      <c r="Q46" t="str">
        <f>"P5V"&amp;TEXT(pwmtable!B49,0)&amp;","</f>
        <v>P5V44,</v>
      </c>
      <c r="S46" t="str">
        <f>"#define P6V"&amp;TEXT(pwmtable!B49,0)&amp;"    "&amp;TEXT(pwmtable!J49,"0")</f>
        <v>#define P6V44    166</v>
      </c>
      <c r="T46" t="str">
        <f>"P6V"&amp;TEXT(pwmtable!B49,0)&amp;","</f>
        <v>P6V44,</v>
      </c>
      <c r="V46" t="str">
        <f>"#define P7V"&amp;TEXT(pwmtable!B49,0)&amp;"    "&amp;TEXT(pwmtable!J49,"0")</f>
        <v>#define P7V44    166</v>
      </c>
      <c r="W46" t="str">
        <f>"P7V"&amp;TEXT(pwmtable!B49,0)&amp;","</f>
        <v>P7V44,</v>
      </c>
    </row>
    <row r="47" spans="1:23" x14ac:dyDescent="0.2">
      <c r="A47" t="str">
        <f>"#define P0V"&amp;TEXT(pwmtable!B50,0)&amp;"    "&amp;TEXT(pwmtable!J50,"0")</f>
        <v>#define P0V45    170</v>
      </c>
      <c r="B47" t="str">
        <f>"P0V"&amp;TEXT(pwmtable!B50,0)&amp;","</f>
        <v>P0V45,</v>
      </c>
      <c r="D47" t="str">
        <f>"#define P1V"&amp;TEXT(pwmtable!B50,0)&amp;"    "&amp;TEXT(pwmtable!J50,"0")</f>
        <v>#define P1V45    170</v>
      </c>
      <c r="E47" t="str">
        <f>"P1V"&amp;TEXT(pwmtable!B50,0)&amp;","</f>
        <v>P1V45,</v>
      </c>
      <c r="G47" t="str">
        <f>"#define P2V"&amp;TEXT(pwmtable!B50,0)&amp;"    "&amp;TEXT(pwmtable!J50,"0")</f>
        <v>#define P2V45    170</v>
      </c>
      <c r="H47" t="str">
        <f>"P2V"&amp;TEXT(pwmtable!B50,0)&amp;","</f>
        <v>P2V45,</v>
      </c>
      <c r="J47" t="str">
        <f>"#define P3V"&amp;TEXT(pwmtable!B50,0)&amp;"    "&amp;TEXT(pwmtable!J50,"0")</f>
        <v>#define P3V45    170</v>
      </c>
      <c r="K47" t="str">
        <f>"P3V"&amp;TEXT(pwmtable!B50,0)&amp;","</f>
        <v>P3V45,</v>
      </c>
      <c r="M47" t="str">
        <f>"#define P4V"&amp;TEXT(pwmtable!B50,0)&amp;"    "&amp;TEXT(pwmtable!J50,"0")</f>
        <v>#define P4V45    170</v>
      </c>
      <c r="N47" t="str">
        <f>"P4V"&amp;TEXT(pwmtable!B50,0)&amp;","</f>
        <v>P4V45,</v>
      </c>
      <c r="P47" t="str">
        <f>"#define P5V"&amp;TEXT(pwmtable!B50,0)&amp;"    "&amp;TEXT(pwmtable!J50,"0")</f>
        <v>#define P5V45    170</v>
      </c>
      <c r="Q47" t="str">
        <f>"P5V"&amp;TEXT(pwmtable!B50,0)&amp;","</f>
        <v>P5V45,</v>
      </c>
      <c r="S47" t="str">
        <f>"#define P6V"&amp;TEXT(pwmtable!B50,0)&amp;"    "&amp;TEXT(pwmtable!J50,"0")</f>
        <v>#define P6V45    170</v>
      </c>
      <c r="T47" t="str">
        <f>"P6V"&amp;TEXT(pwmtable!B50,0)&amp;","</f>
        <v>P6V45,</v>
      </c>
      <c r="V47" t="str">
        <f>"#define P7V"&amp;TEXT(pwmtable!B50,0)&amp;"    "&amp;TEXT(pwmtable!J50,"0")</f>
        <v>#define P7V45    170</v>
      </c>
      <c r="W47" t="str">
        <f>"P7V"&amp;TEXT(pwmtable!B50,0)&amp;","</f>
        <v>P7V45,</v>
      </c>
    </row>
    <row r="48" spans="1:23" x14ac:dyDescent="0.2">
      <c r="A48" t="str">
        <f>"#define P0V"&amp;TEXT(pwmtable!B51,0)&amp;"    "&amp;TEXT(pwmtable!J51,"0")</f>
        <v>#define P0V46    173</v>
      </c>
      <c r="B48" t="str">
        <f>"P0V"&amp;TEXT(pwmtable!B51,0)&amp;","</f>
        <v>P0V46,</v>
      </c>
      <c r="D48" t="str">
        <f>"#define P1V"&amp;TEXT(pwmtable!B51,0)&amp;"    "&amp;TEXT(pwmtable!J51,"0")</f>
        <v>#define P1V46    173</v>
      </c>
      <c r="E48" t="str">
        <f>"P1V"&amp;TEXT(pwmtable!B51,0)&amp;","</f>
        <v>P1V46,</v>
      </c>
      <c r="G48" t="str">
        <f>"#define P2V"&amp;TEXT(pwmtable!B51,0)&amp;"    "&amp;TEXT(pwmtable!J51,"0")</f>
        <v>#define P2V46    173</v>
      </c>
      <c r="H48" t="str">
        <f>"P2V"&amp;TEXT(pwmtable!B51,0)&amp;","</f>
        <v>P2V46,</v>
      </c>
      <c r="J48" t="str">
        <f>"#define P3V"&amp;TEXT(pwmtable!B51,0)&amp;"    "&amp;TEXT(pwmtable!J51,"0")</f>
        <v>#define P3V46    173</v>
      </c>
      <c r="K48" t="str">
        <f>"P3V"&amp;TEXT(pwmtable!B51,0)&amp;","</f>
        <v>P3V46,</v>
      </c>
      <c r="M48" t="str">
        <f>"#define P4V"&amp;TEXT(pwmtable!B51,0)&amp;"    "&amp;TEXT(pwmtable!J51,"0")</f>
        <v>#define P4V46    173</v>
      </c>
      <c r="N48" t="str">
        <f>"P4V"&amp;TEXT(pwmtable!B51,0)&amp;","</f>
        <v>P4V46,</v>
      </c>
      <c r="P48" t="str">
        <f>"#define P5V"&amp;TEXT(pwmtable!B51,0)&amp;"    "&amp;TEXT(pwmtable!J51,"0")</f>
        <v>#define P5V46    173</v>
      </c>
      <c r="Q48" t="str">
        <f>"P5V"&amp;TEXT(pwmtable!B51,0)&amp;","</f>
        <v>P5V46,</v>
      </c>
      <c r="S48" t="str">
        <f>"#define P6V"&amp;TEXT(pwmtable!B51,0)&amp;"    "&amp;TEXT(pwmtable!J51,"0")</f>
        <v>#define P6V46    173</v>
      </c>
      <c r="T48" t="str">
        <f>"P6V"&amp;TEXT(pwmtable!B51,0)&amp;","</f>
        <v>P6V46,</v>
      </c>
      <c r="V48" t="str">
        <f>"#define P7V"&amp;TEXT(pwmtable!B51,0)&amp;"    "&amp;TEXT(pwmtable!J51,"0")</f>
        <v>#define P7V46    173</v>
      </c>
      <c r="W48" t="str">
        <f>"P7V"&amp;TEXT(pwmtable!B51,0)&amp;","</f>
        <v>P7V46,</v>
      </c>
    </row>
    <row r="49" spans="1:23" x14ac:dyDescent="0.2">
      <c r="A49" t="str">
        <f>"#define P0V"&amp;TEXT(pwmtable!B52,0)&amp;"    "&amp;TEXT(pwmtable!J52,"0")</f>
        <v>#define P0V47    176</v>
      </c>
      <c r="B49" t="str">
        <f>"P0V"&amp;TEXT(pwmtable!B52,0)&amp;","</f>
        <v>P0V47,</v>
      </c>
      <c r="D49" t="str">
        <f>"#define P1V"&amp;TEXT(pwmtable!B52,0)&amp;"    "&amp;TEXT(pwmtable!J52,"0")</f>
        <v>#define P1V47    176</v>
      </c>
      <c r="E49" t="str">
        <f>"P1V"&amp;TEXT(pwmtable!B52,0)&amp;","</f>
        <v>P1V47,</v>
      </c>
      <c r="G49" t="str">
        <f>"#define P2V"&amp;TEXT(pwmtable!B52,0)&amp;"    "&amp;TEXT(pwmtable!J52,"0")</f>
        <v>#define P2V47    176</v>
      </c>
      <c r="H49" t="str">
        <f>"P2V"&amp;TEXT(pwmtable!B52,0)&amp;","</f>
        <v>P2V47,</v>
      </c>
      <c r="J49" t="str">
        <f>"#define P3V"&amp;TEXT(pwmtable!B52,0)&amp;"    "&amp;TEXT(pwmtable!J52,"0")</f>
        <v>#define P3V47    176</v>
      </c>
      <c r="K49" t="str">
        <f>"P3V"&amp;TEXT(pwmtable!B52,0)&amp;","</f>
        <v>P3V47,</v>
      </c>
      <c r="M49" t="str">
        <f>"#define P4V"&amp;TEXT(pwmtable!B52,0)&amp;"    "&amp;TEXT(pwmtable!J52,"0")</f>
        <v>#define P4V47    176</v>
      </c>
      <c r="N49" t="str">
        <f>"P4V"&amp;TEXT(pwmtable!B52,0)&amp;","</f>
        <v>P4V47,</v>
      </c>
      <c r="P49" t="str">
        <f>"#define P5V"&amp;TEXT(pwmtable!B52,0)&amp;"    "&amp;TEXT(pwmtable!J52,"0")</f>
        <v>#define P5V47    176</v>
      </c>
      <c r="Q49" t="str">
        <f>"P5V"&amp;TEXT(pwmtable!B52,0)&amp;","</f>
        <v>P5V47,</v>
      </c>
      <c r="S49" t="str">
        <f>"#define P6V"&amp;TEXT(pwmtable!B52,0)&amp;"    "&amp;TEXT(pwmtable!J52,"0")</f>
        <v>#define P6V47    176</v>
      </c>
      <c r="T49" t="str">
        <f>"P6V"&amp;TEXT(pwmtable!B52,0)&amp;","</f>
        <v>P6V47,</v>
      </c>
      <c r="V49" t="str">
        <f>"#define P7V"&amp;TEXT(pwmtable!B52,0)&amp;"    "&amp;TEXT(pwmtable!J52,"0")</f>
        <v>#define P7V47    176</v>
      </c>
      <c r="W49" t="str">
        <f>"P7V"&amp;TEXT(pwmtable!B52,0)&amp;","</f>
        <v>P7V47,</v>
      </c>
    </row>
    <row r="50" spans="1:23" x14ac:dyDescent="0.2">
      <c r="A50" t="str">
        <f>"#define P0V"&amp;TEXT(pwmtable!B53,0)&amp;"    "&amp;TEXT(pwmtable!J53,"0")</f>
        <v>#define P0V48    180</v>
      </c>
      <c r="B50" t="str">
        <f>"P0V"&amp;TEXT(pwmtable!B53,0)&amp;","</f>
        <v>P0V48,</v>
      </c>
      <c r="D50" t="str">
        <f>"#define P1V"&amp;TEXT(pwmtable!B53,0)&amp;"    "&amp;TEXT(pwmtable!J53,"0")</f>
        <v>#define P1V48    180</v>
      </c>
      <c r="E50" t="str">
        <f>"P1V"&amp;TEXT(pwmtable!B53,0)&amp;","</f>
        <v>P1V48,</v>
      </c>
      <c r="G50" t="str">
        <f>"#define P2V"&amp;TEXT(pwmtable!B53,0)&amp;"    "&amp;TEXT(pwmtable!J53,"0")</f>
        <v>#define P2V48    180</v>
      </c>
      <c r="H50" t="str">
        <f>"P2V"&amp;TEXT(pwmtable!B53,0)&amp;","</f>
        <v>P2V48,</v>
      </c>
      <c r="J50" t="str">
        <f>"#define P3V"&amp;TEXT(pwmtable!B53,0)&amp;"    "&amp;TEXT(pwmtable!J53,"0")</f>
        <v>#define P3V48    180</v>
      </c>
      <c r="K50" t="str">
        <f>"P3V"&amp;TEXT(pwmtable!B53,0)&amp;","</f>
        <v>P3V48,</v>
      </c>
      <c r="M50" t="str">
        <f>"#define P4V"&amp;TEXT(pwmtable!B53,0)&amp;"    "&amp;TEXT(pwmtable!J53,"0")</f>
        <v>#define P4V48    180</v>
      </c>
      <c r="N50" t="str">
        <f>"P4V"&amp;TEXT(pwmtable!B53,0)&amp;","</f>
        <v>P4V48,</v>
      </c>
      <c r="P50" t="str">
        <f>"#define P5V"&amp;TEXT(pwmtable!B53,0)&amp;"    "&amp;TEXT(pwmtable!J53,"0")</f>
        <v>#define P5V48    180</v>
      </c>
      <c r="Q50" t="str">
        <f>"P5V"&amp;TEXT(pwmtable!B53,0)&amp;","</f>
        <v>P5V48,</v>
      </c>
      <c r="S50" t="str">
        <f>"#define P6V"&amp;TEXT(pwmtable!B53,0)&amp;"    "&amp;TEXT(pwmtable!J53,"0")</f>
        <v>#define P6V48    180</v>
      </c>
      <c r="T50" t="str">
        <f>"P6V"&amp;TEXT(pwmtable!B53,0)&amp;","</f>
        <v>P6V48,</v>
      </c>
      <c r="V50" t="str">
        <f>"#define P7V"&amp;TEXT(pwmtable!B53,0)&amp;"    "&amp;TEXT(pwmtable!J53,"0")</f>
        <v>#define P7V48    180</v>
      </c>
      <c r="W50" t="str">
        <f>"P7V"&amp;TEXT(pwmtable!B53,0)&amp;","</f>
        <v>P7V48,</v>
      </c>
    </row>
    <row r="51" spans="1:23" x14ac:dyDescent="0.2">
      <c r="A51" t="str">
        <f>"#define P0V"&amp;TEXT(pwmtable!B54,0)&amp;"    "&amp;TEXT(pwmtable!J54,"0")</f>
        <v>#define P0V49    184</v>
      </c>
      <c r="B51" t="str">
        <f>"P0V"&amp;TEXT(pwmtable!B54,0)&amp;","</f>
        <v>P0V49,</v>
      </c>
      <c r="D51" t="str">
        <f>"#define P1V"&amp;TEXT(pwmtable!B54,0)&amp;"    "&amp;TEXT(pwmtable!J54,"0")</f>
        <v>#define P1V49    184</v>
      </c>
      <c r="E51" t="str">
        <f>"P1V"&amp;TEXT(pwmtable!B54,0)&amp;","</f>
        <v>P1V49,</v>
      </c>
      <c r="G51" t="str">
        <f>"#define P2V"&amp;TEXT(pwmtable!B54,0)&amp;"    "&amp;TEXT(pwmtable!J54,"0")</f>
        <v>#define P2V49    184</v>
      </c>
      <c r="H51" t="str">
        <f>"P2V"&amp;TEXT(pwmtable!B54,0)&amp;","</f>
        <v>P2V49,</v>
      </c>
      <c r="J51" t="str">
        <f>"#define P3V"&amp;TEXT(pwmtable!B54,0)&amp;"    "&amp;TEXT(pwmtable!J54,"0")</f>
        <v>#define P3V49    184</v>
      </c>
      <c r="K51" t="str">
        <f>"P3V"&amp;TEXT(pwmtable!B54,0)&amp;","</f>
        <v>P3V49,</v>
      </c>
      <c r="M51" t="str">
        <f>"#define P4V"&amp;TEXT(pwmtable!B54,0)&amp;"    "&amp;TEXT(pwmtable!J54,"0")</f>
        <v>#define P4V49    184</v>
      </c>
      <c r="N51" t="str">
        <f>"P4V"&amp;TEXT(pwmtable!B54,0)&amp;","</f>
        <v>P4V49,</v>
      </c>
      <c r="P51" t="str">
        <f>"#define P5V"&amp;TEXT(pwmtable!B54,0)&amp;"    "&amp;TEXT(pwmtable!J54,"0")</f>
        <v>#define P5V49    184</v>
      </c>
      <c r="Q51" t="str">
        <f>"P5V"&amp;TEXT(pwmtable!B54,0)&amp;","</f>
        <v>P5V49,</v>
      </c>
      <c r="S51" t="str">
        <f>"#define P6V"&amp;TEXT(pwmtable!B54,0)&amp;"    "&amp;TEXT(pwmtable!J54,"0")</f>
        <v>#define P6V49    184</v>
      </c>
      <c r="T51" t="str">
        <f>"P6V"&amp;TEXT(pwmtable!B54,0)&amp;","</f>
        <v>P6V49,</v>
      </c>
      <c r="V51" t="str">
        <f>"#define P7V"&amp;TEXT(pwmtable!B54,0)&amp;"    "&amp;TEXT(pwmtable!J54,"0")</f>
        <v>#define P7V49    184</v>
      </c>
      <c r="W51" t="str">
        <f>"P7V"&amp;TEXT(pwmtable!B54,0)&amp;","</f>
        <v>P7V49,</v>
      </c>
    </row>
    <row r="52" spans="1:23" x14ac:dyDescent="0.2">
      <c r="A52" t="str">
        <f>"#define P0V"&amp;TEXT(pwmtable!B55,0)&amp;"    "&amp;TEXT(pwmtable!J55,"0")</f>
        <v>#define P0V50    187</v>
      </c>
      <c r="B52" t="str">
        <f>"P0V"&amp;TEXT(pwmtable!B55,0)&amp;","</f>
        <v>P0V50,</v>
      </c>
      <c r="D52" t="str">
        <f>"#define P1V"&amp;TEXT(pwmtable!B55,0)&amp;"    "&amp;TEXT(pwmtable!J55,"0")</f>
        <v>#define P1V50    187</v>
      </c>
      <c r="E52" t="str">
        <f>"P1V"&amp;TEXT(pwmtable!B55,0)&amp;","</f>
        <v>P1V50,</v>
      </c>
      <c r="G52" t="str">
        <f>"#define P2V"&amp;TEXT(pwmtable!B55,0)&amp;"    "&amp;TEXT(pwmtable!J55,"0")</f>
        <v>#define P2V50    187</v>
      </c>
      <c r="H52" t="str">
        <f>"P2V"&amp;TEXT(pwmtable!B55,0)&amp;","</f>
        <v>P2V50,</v>
      </c>
      <c r="J52" t="str">
        <f>"#define P3V"&amp;TEXT(pwmtable!B55,0)&amp;"    "&amp;TEXT(pwmtable!J55,"0")</f>
        <v>#define P3V50    187</v>
      </c>
      <c r="K52" t="str">
        <f>"P3V"&amp;TEXT(pwmtable!B55,0)&amp;","</f>
        <v>P3V50,</v>
      </c>
      <c r="M52" t="str">
        <f>"#define P4V"&amp;TEXT(pwmtable!B55,0)&amp;"    "&amp;TEXT(pwmtable!J55,"0")</f>
        <v>#define P4V50    187</v>
      </c>
      <c r="N52" t="str">
        <f>"P4V"&amp;TEXT(pwmtable!B55,0)&amp;","</f>
        <v>P4V50,</v>
      </c>
      <c r="P52" t="str">
        <f>"#define P5V"&amp;TEXT(pwmtable!B55,0)&amp;"    "&amp;TEXT(pwmtable!J55,"0")</f>
        <v>#define P5V50    187</v>
      </c>
      <c r="Q52" t="str">
        <f>"P5V"&amp;TEXT(pwmtable!B55,0)&amp;","</f>
        <v>P5V50,</v>
      </c>
      <c r="S52" t="str">
        <f>"#define P6V"&amp;TEXT(pwmtable!B55,0)&amp;"    "&amp;TEXT(pwmtable!J55,"0")</f>
        <v>#define P6V50    187</v>
      </c>
      <c r="T52" t="str">
        <f>"P6V"&amp;TEXT(pwmtable!B55,0)&amp;","</f>
        <v>P6V50,</v>
      </c>
      <c r="V52" t="str">
        <f>"#define P7V"&amp;TEXT(pwmtable!B55,0)&amp;"    "&amp;TEXT(pwmtable!J55,"0")</f>
        <v>#define P7V50    187</v>
      </c>
      <c r="W52" t="str">
        <f>"P7V"&amp;TEXT(pwmtable!B55,0)&amp;","</f>
        <v>P7V50,</v>
      </c>
    </row>
    <row r="53" spans="1:23" x14ac:dyDescent="0.2">
      <c r="A53" t="str">
        <f>"#define P0V"&amp;TEXT(pwmtable!B56,0)&amp;"    "&amp;TEXT(pwmtable!J56,"0")</f>
        <v>#define P0V51    191</v>
      </c>
      <c r="B53" t="str">
        <f>"P0V"&amp;TEXT(pwmtable!B56,0)&amp;","</f>
        <v>P0V51,</v>
      </c>
      <c r="D53" t="str">
        <f>"#define P1V"&amp;TEXT(pwmtable!B56,0)&amp;"    "&amp;TEXT(pwmtable!J56,"0")</f>
        <v>#define P1V51    191</v>
      </c>
      <c r="E53" t="str">
        <f>"P1V"&amp;TEXT(pwmtable!B56,0)&amp;","</f>
        <v>P1V51,</v>
      </c>
      <c r="G53" t="str">
        <f>"#define P2V"&amp;TEXT(pwmtable!B56,0)&amp;"    "&amp;TEXT(pwmtable!J56,"0")</f>
        <v>#define P2V51    191</v>
      </c>
      <c r="H53" t="str">
        <f>"P2V"&amp;TEXT(pwmtable!B56,0)&amp;","</f>
        <v>P2V51,</v>
      </c>
      <c r="J53" t="str">
        <f>"#define P3V"&amp;TEXT(pwmtable!B56,0)&amp;"    "&amp;TEXT(pwmtable!J56,"0")</f>
        <v>#define P3V51    191</v>
      </c>
      <c r="K53" t="str">
        <f>"P3V"&amp;TEXT(pwmtable!B56,0)&amp;","</f>
        <v>P3V51,</v>
      </c>
      <c r="M53" t="str">
        <f>"#define P4V"&amp;TEXT(pwmtable!B56,0)&amp;"    "&amp;TEXT(pwmtable!J56,"0")</f>
        <v>#define P4V51    191</v>
      </c>
      <c r="N53" t="str">
        <f>"P4V"&amp;TEXT(pwmtable!B56,0)&amp;","</f>
        <v>P4V51,</v>
      </c>
      <c r="P53" t="str">
        <f>"#define P5V"&amp;TEXT(pwmtable!B56,0)&amp;"    "&amp;TEXT(pwmtable!J56,"0")</f>
        <v>#define P5V51    191</v>
      </c>
      <c r="Q53" t="str">
        <f>"P5V"&amp;TEXT(pwmtable!B56,0)&amp;","</f>
        <v>P5V51,</v>
      </c>
      <c r="S53" t="str">
        <f>"#define P6V"&amp;TEXT(pwmtable!B56,0)&amp;"    "&amp;TEXT(pwmtable!J56,"0")</f>
        <v>#define P6V51    191</v>
      </c>
      <c r="T53" t="str">
        <f>"P6V"&amp;TEXT(pwmtable!B56,0)&amp;","</f>
        <v>P6V51,</v>
      </c>
      <c r="V53" t="str">
        <f>"#define P7V"&amp;TEXT(pwmtable!B56,0)&amp;"    "&amp;TEXT(pwmtable!J56,"0")</f>
        <v>#define P7V51    191</v>
      </c>
      <c r="W53" t="str">
        <f>"P7V"&amp;TEXT(pwmtable!B56,0)&amp;","</f>
        <v>P7V51,</v>
      </c>
    </row>
    <row r="54" spans="1:23" x14ac:dyDescent="0.2">
      <c r="A54" t="str">
        <f>"#define P0V"&amp;TEXT(pwmtable!B57,0)&amp;"    "&amp;TEXT(pwmtable!J57,"0")</f>
        <v>#define P0V52    195</v>
      </c>
      <c r="B54" t="str">
        <f>"P0V"&amp;TEXT(pwmtable!B57,0)&amp;","</f>
        <v>P0V52,</v>
      </c>
      <c r="D54" t="str">
        <f>"#define P1V"&amp;TEXT(pwmtable!B57,0)&amp;"    "&amp;TEXT(pwmtable!J57,"0")</f>
        <v>#define P1V52    195</v>
      </c>
      <c r="E54" t="str">
        <f>"P1V"&amp;TEXT(pwmtable!B57,0)&amp;","</f>
        <v>P1V52,</v>
      </c>
      <c r="G54" t="str">
        <f>"#define P2V"&amp;TEXT(pwmtable!B57,0)&amp;"    "&amp;TEXT(pwmtable!J57,"0")</f>
        <v>#define P2V52    195</v>
      </c>
      <c r="H54" t="str">
        <f>"P2V"&amp;TEXT(pwmtable!B57,0)&amp;","</f>
        <v>P2V52,</v>
      </c>
      <c r="J54" t="str">
        <f>"#define P3V"&amp;TEXT(pwmtable!B57,0)&amp;"    "&amp;TEXT(pwmtable!J57,"0")</f>
        <v>#define P3V52    195</v>
      </c>
      <c r="K54" t="str">
        <f>"P3V"&amp;TEXT(pwmtable!B57,0)&amp;","</f>
        <v>P3V52,</v>
      </c>
      <c r="M54" t="str">
        <f>"#define P4V"&amp;TEXT(pwmtable!B57,0)&amp;"    "&amp;TEXT(pwmtable!J57,"0")</f>
        <v>#define P4V52    195</v>
      </c>
      <c r="N54" t="str">
        <f>"P4V"&amp;TEXT(pwmtable!B57,0)&amp;","</f>
        <v>P4V52,</v>
      </c>
      <c r="P54" t="str">
        <f>"#define P5V"&amp;TEXT(pwmtable!B57,0)&amp;"    "&amp;TEXT(pwmtable!J57,"0")</f>
        <v>#define P5V52    195</v>
      </c>
      <c r="Q54" t="str">
        <f>"P5V"&amp;TEXT(pwmtable!B57,0)&amp;","</f>
        <v>P5V52,</v>
      </c>
      <c r="S54" t="str">
        <f>"#define P6V"&amp;TEXT(pwmtable!B57,0)&amp;"    "&amp;TEXT(pwmtable!J57,"0")</f>
        <v>#define P6V52    195</v>
      </c>
      <c r="T54" t="str">
        <f>"P6V"&amp;TEXT(pwmtable!B57,0)&amp;","</f>
        <v>P6V52,</v>
      </c>
      <c r="V54" t="str">
        <f>"#define P7V"&amp;TEXT(pwmtable!B57,0)&amp;"    "&amp;TEXT(pwmtable!J57,"0")</f>
        <v>#define P7V52    195</v>
      </c>
      <c r="W54" t="str">
        <f>"P7V"&amp;TEXT(pwmtable!B57,0)&amp;","</f>
        <v>P7V52,</v>
      </c>
    </row>
    <row r="55" spans="1:23" x14ac:dyDescent="0.2">
      <c r="A55" t="str">
        <f>"#define P0V"&amp;TEXT(pwmtable!B58,0)&amp;"    "&amp;TEXT(pwmtable!J58,"0")</f>
        <v>#define P0V53    198</v>
      </c>
      <c r="B55" t="str">
        <f>"P0V"&amp;TEXT(pwmtable!B58,0)&amp;","</f>
        <v>P0V53,</v>
      </c>
      <c r="D55" t="str">
        <f>"#define P1V"&amp;TEXT(pwmtable!B58,0)&amp;"    "&amp;TEXT(pwmtable!J58,"0")</f>
        <v>#define P1V53    198</v>
      </c>
      <c r="E55" t="str">
        <f>"P1V"&amp;TEXT(pwmtable!B58,0)&amp;","</f>
        <v>P1V53,</v>
      </c>
      <c r="G55" t="str">
        <f>"#define P2V"&amp;TEXT(pwmtable!B58,0)&amp;"    "&amp;TEXT(pwmtable!J58,"0")</f>
        <v>#define P2V53    198</v>
      </c>
      <c r="H55" t="str">
        <f>"P2V"&amp;TEXT(pwmtable!B58,0)&amp;","</f>
        <v>P2V53,</v>
      </c>
      <c r="J55" t="str">
        <f>"#define P3V"&amp;TEXT(pwmtable!B58,0)&amp;"    "&amp;TEXT(pwmtable!J58,"0")</f>
        <v>#define P3V53    198</v>
      </c>
      <c r="K55" t="str">
        <f>"P3V"&amp;TEXT(pwmtable!B58,0)&amp;","</f>
        <v>P3V53,</v>
      </c>
      <c r="M55" t="str">
        <f>"#define P4V"&amp;TEXT(pwmtable!B58,0)&amp;"    "&amp;TEXT(pwmtable!J58,"0")</f>
        <v>#define P4V53    198</v>
      </c>
      <c r="N55" t="str">
        <f>"P4V"&amp;TEXT(pwmtable!B58,0)&amp;","</f>
        <v>P4V53,</v>
      </c>
      <c r="P55" t="str">
        <f>"#define P5V"&amp;TEXT(pwmtable!B58,0)&amp;"    "&amp;TEXT(pwmtable!J58,"0")</f>
        <v>#define P5V53    198</v>
      </c>
      <c r="Q55" t="str">
        <f>"P5V"&amp;TEXT(pwmtable!B58,0)&amp;","</f>
        <v>P5V53,</v>
      </c>
      <c r="S55" t="str">
        <f>"#define P6V"&amp;TEXT(pwmtable!B58,0)&amp;"    "&amp;TEXT(pwmtable!J58,"0")</f>
        <v>#define P6V53    198</v>
      </c>
      <c r="T55" t="str">
        <f>"P6V"&amp;TEXT(pwmtable!B58,0)&amp;","</f>
        <v>P6V53,</v>
      </c>
      <c r="V55" t="str">
        <f>"#define P7V"&amp;TEXT(pwmtable!B58,0)&amp;"    "&amp;TEXT(pwmtable!J58,"0")</f>
        <v>#define P7V53    198</v>
      </c>
      <c r="W55" t="str">
        <f>"P7V"&amp;TEXT(pwmtable!B58,0)&amp;","</f>
        <v>P7V53,</v>
      </c>
    </row>
    <row r="56" spans="1:23" x14ac:dyDescent="0.2">
      <c r="A56" t="str">
        <f>"#define P0V"&amp;TEXT(pwmtable!B59,0)&amp;"    "&amp;TEXT(pwmtable!J59,"0")</f>
        <v>#define P0V54    202</v>
      </c>
      <c r="B56" t="str">
        <f>"P0V"&amp;TEXT(pwmtable!B59,0)&amp;","</f>
        <v>P0V54,</v>
      </c>
      <c r="D56" t="str">
        <f>"#define P1V"&amp;TEXT(pwmtable!B59,0)&amp;"    "&amp;TEXT(pwmtable!J59,"0")</f>
        <v>#define P1V54    202</v>
      </c>
      <c r="E56" t="str">
        <f>"P1V"&amp;TEXT(pwmtable!B59,0)&amp;","</f>
        <v>P1V54,</v>
      </c>
      <c r="G56" t="str">
        <f>"#define P2V"&amp;TEXT(pwmtable!B59,0)&amp;"    "&amp;TEXT(pwmtable!J59,"0")</f>
        <v>#define P2V54    202</v>
      </c>
      <c r="H56" t="str">
        <f>"P2V"&amp;TEXT(pwmtable!B59,0)&amp;","</f>
        <v>P2V54,</v>
      </c>
      <c r="J56" t="str">
        <f>"#define P3V"&amp;TEXT(pwmtable!B59,0)&amp;"    "&amp;TEXT(pwmtable!J59,"0")</f>
        <v>#define P3V54    202</v>
      </c>
      <c r="K56" t="str">
        <f>"P3V"&amp;TEXT(pwmtable!B59,0)&amp;","</f>
        <v>P3V54,</v>
      </c>
      <c r="M56" t="str">
        <f>"#define P4V"&amp;TEXT(pwmtable!B59,0)&amp;"    "&amp;TEXT(pwmtable!J59,"0")</f>
        <v>#define P4V54    202</v>
      </c>
      <c r="N56" t="str">
        <f>"P4V"&amp;TEXT(pwmtable!B59,0)&amp;","</f>
        <v>P4V54,</v>
      </c>
      <c r="P56" t="str">
        <f>"#define P5V"&amp;TEXT(pwmtable!B59,0)&amp;"    "&amp;TEXT(pwmtable!J59,"0")</f>
        <v>#define P5V54    202</v>
      </c>
      <c r="Q56" t="str">
        <f>"P5V"&amp;TEXT(pwmtable!B59,0)&amp;","</f>
        <v>P5V54,</v>
      </c>
      <c r="S56" t="str">
        <f>"#define P6V"&amp;TEXT(pwmtable!B59,0)&amp;"    "&amp;TEXT(pwmtable!J59,"0")</f>
        <v>#define P6V54    202</v>
      </c>
      <c r="T56" t="str">
        <f>"P6V"&amp;TEXT(pwmtable!B59,0)&amp;","</f>
        <v>P6V54,</v>
      </c>
      <c r="V56" t="str">
        <f>"#define P7V"&amp;TEXT(pwmtable!B59,0)&amp;"    "&amp;TEXT(pwmtable!J59,"0")</f>
        <v>#define P7V54    202</v>
      </c>
      <c r="W56" t="str">
        <f>"P7V"&amp;TEXT(pwmtable!B59,0)&amp;","</f>
        <v>P7V54,</v>
      </c>
    </row>
    <row r="57" spans="1:23" x14ac:dyDescent="0.2">
      <c r="A57" t="str">
        <f>"#define P0V"&amp;TEXT(pwmtable!B60,0)&amp;"    "&amp;TEXT(pwmtable!J60,"0")</f>
        <v>#define P0V55    205</v>
      </c>
      <c r="B57" t="str">
        <f>"P0V"&amp;TEXT(pwmtable!B60,0)&amp;","</f>
        <v>P0V55,</v>
      </c>
      <c r="D57" t="str">
        <f>"#define P1V"&amp;TEXT(pwmtable!B60,0)&amp;"    "&amp;TEXT(pwmtable!J60,"0")</f>
        <v>#define P1V55    205</v>
      </c>
      <c r="E57" t="str">
        <f>"P1V"&amp;TEXT(pwmtable!B60,0)&amp;","</f>
        <v>P1V55,</v>
      </c>
      <c r="G57" t="str">
        <f>"#define P2V"&amp;TEXT(pwmtable!B60,0)&amp;"    "&amp;TEXT(pwmtable!J60,"0")</f>
        <v>#define P2V55    205</v>
      </c>
      <c r="H57" t="str">
        <f>"P2V"&amp;TEXT(pwmtable!B60,0)&amp;","</f>
        <v>P2V55,</v>
      </c>
      <c r="J57" t="str">
        <f>"#define P3V"&amp;TEXT(pwmtable!B60,0)&amp;"    "&amp;TEXT(pwmtable!J60,"0")</f>
        <v>#define P3V55    205</v>
      </c>
      <c r="K57" t="str">
        <f>"P3V"&amp;TEXT(pwmtable!B60,0)&amp;","</f>
        <v>P3V55,</v>
      </c>
      <c r="M57" t="str">
        <f>"#define P4V"&amp;TEXT(pwmtable!B60,0)&amp;"    "&amp;TEXT(pwmtable!J60,"0")</f>
        <v>#define P4V55    205</v>
      </c>
      <c r="N57" t="str">
        <f>"P4V"&amp;TEXT(pwmtable!B60,0)&amp;","</f>
        <v>P4V55,</v>
      </c>
      <c r="P57" t="str">
        <f>"#define P5V"&amp;TEXT(pwmtable!B60,0)&amp;"    "&amp;TEXT(pwmtable!J60,"0")</f>
        <v>#define P5V55    205</v>
      </c>
      <c r="Q57" t="str">
        <f>"P5V"&amp;TEXT(pwmtable!B60,0)&amp;","</f>
        <v>P5V55,</v>
      </c>
      <c r="S57" t="str">
        <f>"#define P6V"&amp;TEXT(pwmtable!B60,0)&amp;"    "&amp;TEXT(pwmtable!J60,"0")</f>
        <v>#define P6V55    205</v>
      </c>
      <c r="T57" t="str">
        <f>"P6V"&amp;TEXT(pwmtable!B60,0)&amp;","</f>
        <v>P6V55,</v>
      </c>
      <c r="V57" t="str">
        <f>"#define P7V"&amp;TEXT(pwmtable!B60,0)&amp;"    "&amp;TEXT(pwmtable!J60,"0")</f>
        <v>#define P7V55    205</v>
      </c>
      <c r="W57" t="str">
        <f>"P7V"&amp;TEXT(pwmtable!B60,0)&amp;","</f>
        <v>P7V55,</v>
      </c>
    </row>
    <row r="58" spans="1:23" x14ac:dyDescent="0.2">
      <c r="A58" t="str">
        <f>"#define P0V"&amp;TEXT(pwmtable!B61,0)&amp;"    "&amp;TEXT(pwmtable!J61,"0")</f>
        <v>#define P0V56    209</v>
      </c>
      <c r="B58" t="str">
        <f>"P0V"&amp;TEXT(pwmtable!B61,0)&amp;","</f>
        <v>P0V56,</v>
      </c>
      <c r="D58" t="str">
        <f>"#define P1V"&amp;TEXT(pwmtable!B61,0)&amp;"    "&amp;TEXT(pwmtable!J61,"0")</f>
        <v>#define P1V56    209</v>
      </c>
      <c r="E58" t="str">
        <f>"P1V"&amp;TEXT(pwmtable!B61,0)&amp;","</f>
        <v>P1V56,</v>
      </c>
      <c r="G58" t="str">
        <f>"#define P2V"&amp;TEXT(pwmtable!B61,0)&amp;"    "&amp;TEXT(pwmtable!J61,"0")</f>
        <v>#define P2V56    209</v>
      </c>
      <c r="H58" t="str">
        <f>"P2V"&amp;TEXT(pwmtable!B61,0)&amp;","</f>
        <v>P2V56,</v>
      </c>
      <c r="J58" t="str">
        <f>"#define P3V"&amp;TEXT(pwmtable!B61,0)&amp;"    "&amp;TEXT(pwmtable!J61,"0")</f>
        <v>#define P3V56    209</v>
      </c>
      <c r="K58" t="str">
        <f>"P3V"&amp;TEXT(pwmtable!B61,0)&amp;","</f>
        <v>P3V56,</v>
      </c>
      <c r="M58" t="str">
        <f>"#define P4V"&amp;TEXT(pwmtable!B61,0)&amp;"    "&amp;TEXT(pwmtable!J61,"0")</f>
        <v>#define P4V56    209</v>
      </c>
      <c r="N58" t="str">
        <f>"P4V"&amp;TEXT(pwmtable!B61,0)&amp;","</f>
        <v>P4V56,</v>
      </c>
      <c r="P58" t="str">
        <f>"#define P5V"&amp;TEXT(pwmtable!B61,0)&amp;"    "&amp;TEXT(pwmtable!J61,"0")</f>
        <v>#define P5V56    209</v>
      </c>
      <c r="Q58" t="str">
        <f>"P5V"&amp;TEXT(pwmtable!B61,0)&amp;","</f>
        <v>P5V56,</v>
      </c>
      <c r="S58" t="str">
        <f>"#define P6V"&amp;TEXT(pwmtable!B61,0)&amp;"    "&amp;TEXT(pwmtable!J61,"0")</f>
        <v>#define P6V56    209</v>
      </c>
      <c r="T58" t="str">
        <f>"P6V"&amp;TEXT(pwmtable!B61,0)&amp;","</f>
        <v>P6V56,</v>
      </c>
      <c r="V58" t="str">
        <f>"#define P7V"&amp;TEXT(pwmtable!B61,0)&amp;"    "&amp;TEXT(pwmtable!J61,"0")</f>
        <v>#define P7V56    209</v>
      </c>
      <c r="W58" t="str">
        <f>"P7V"&amp;TEXT(pwmtable!B61,0)&amp;","</f>
        <v>P7V56,</v>
      </c>
    </row>
    <row r="59" spans="1:23" x14ac:dyDescent="0.2">
      <c r="A59" t="str">
        <f>"#define P0V"&amp;TEXT(pwmtable!B62,0)&amp;"    "&amp;TEXT(pwmtable!J62,"0")</f>
        <v>#define P0V57    212</v>
      </c>
      <c r="B59" t="str">
        <f>"P0V"&amp;TEXT(pwmtable!B62,0)&amp;","</f>
        <v>P0V57,</v>
      </c>
      <c r="D59" t="str">
        <f>"#define P1V"&amp;TEXT(pwmtable!B62,0)&amp;"    "&amp;TEXT(pwmtable!J62,"0")</f>
        <v>#define P1V57    212</v>
      </c>
      <c r="E59" t="str">
        <f>"P1V"&amp;TEXT(pwmtable!B62,0)&amp;","</f>
        <v>P1V57,</v>
      </c>
      <c r="G59" t="str">
        <f>"#define P2V"&amp;TEXT(pwmtable!B62,0)&amp;"    "&amp;TEXT(pwmtable!J62,"0")</f>
        <v>#define P2V57    212</v>
      </c>
      <c r="H59" t="str">
        <f>"P2V"&amp;TEXT(pwmtable!B62,0)&amp;","</f>
        <v>P2V57,</v>
      </c>
      <c r="J59" t="str">
        <f>"#define P3V"&amp;TEXT(pwmtable!B62,0)&amp;"    "&amp;TEXT(pwmtable!J62,"0")</f>
        <v>#define P3V57    212</v>
      </c>
      <c r="K59" t="str">
        <f>"P3V"&amp;TEXT(pwmtable!B62,0)&amp;","</f>
        <v>P3V57,</v>
      </c>
      <c r="M59" t="str">
        <f>"#define P4V"&amp;TEXT(pwmtable!B62,0)&amp;"    "&amp;TEXT(pwmtable!J62,"0")</f>
        <v>#define P4V57    212</v>
      </c>
      <c r="N59" t="str">
        <f>"P4V"&amp;TEXT(pwmtable!B62,0)&amp;","</f>
        <v>P4V57,</v>
      </c>
      <c r="P59" t="str">
        <f>"#define P5V"&amp;TEXT(pwmtable!B62,0)&amp;"    "&amp;TEXT(pwmtable!J62,"0")</f>
        <v>#define P5V57    212</v>
      </c>
      <c r="Q59" t="str">
        <f>"P5V"&amp;TEXT(pwmtable!B62,0)&amp;","</f>
        <v>P5V57,</v>
      </c>
      <c r="S59" t="str">
        <f>"#define P6V"&amp;TEXT(pwmtable!B62,0)&amp;"    "&amp;TEXT(pwmtable!J62,"0")</f>
        <v>#define P6V57    212</v>
      </c>
      <c r="T59" t="str">
        <f>"P6V"&amp;TEXT(pwmtable!B62,0)&amp;","</f>
        <v>P6V57,</v>
      </c>
      <c r="V59" t="str">
        <f>"#define P7V"&amp;TEXT(pwmtable!B62,0)&amp;"    "&amp;TEXT(pwmtable!J62,"0")</f>
        <v>#define P7V57    212</v>
      </c>
      <c r="W59" t="str">
        <f>"P7V"&amp;TEXT(pwmtable!B62,0)&amp;","</f>
        <v>P7V57,</v>
      </c>
    </row>
    <row r="60" spans="1:23" x14ac:dyDescent="0.2">
      <c r="A60" t="str">
        <f>"#define P0V"&amp;TEXT(pwmtable!B63,0)&amp;"    "&amp;TEXT(pwmtable!J63,"0")</f>
        <v>#define P0V58    216</v>
      </c>
      <c r="B60" t="str">
        <f>"P0V"&amp;TEXT(pwmtable!B63,0)&amp;","</f>
        <v>P0V58,</v>
      </c>
      <c r="D60" t="str">
        <f>"#define P1V"&amp;TEXT(pwmtable!B63,0)&amp;"    "&amp;TEXT(pwmtable!J63,"0")</f>
        <v>#define P1V58    216</v>
      </c>
      <c r="E60" t="str">
        <f>"P1V"&amp;TEXT(pwmtable!B63,0)&amp;","</f>
        <v>P1V58,</v>
      </c>
      <c r="G60" t="str">
        <f>"#define P2V"&amp;TEXT(pwmtable!B63,0)&amp;"    "&amp;TEXT(pwmtable!J63,"0")</f>
        <v>#define P2V58    216</v>
      </c>
      <c r="H60" t="str">
        <f>"P2V"&amp;TEXT(pwmtable!B63,0)&amp;","</f>
        <v>P2V58,</v>
      </c>
      <c r="J60" t="str">
        <f>"#define P3V"&amp;TEXT(pwmtable!B63,0)&amp;"    "&amp;TEXT(pwmtable!J63,"0")</f>
        <v>#define P3V58    216</v>
      </c>
      <c r="K60" t="str">
        <f>"P3V"&amp;TEXT(pwmtable!B63,0)&amp;","</f>
        <v>P3V58,</v>
      </c>
      <c r="M60" t="str">
        <f>"#define P4V"&amp;TEXT(pwmtable!B63,0)&amp;"    "&amp;TEXT(pwmtable!J63,"0")</f>
        <v>#define P4V58    216</v>
      </c>
      <c r="N60" t="str">
        <f>"P4V"&amp;TEXT(pwmtable!B63,0)&amp;","</f>
        <v>P4V58,</v>
      </c>
      <c r="P60" t="str">
        <f>"#define P5V"&amp;TEXT(pwmtable!B63,0)&amp;"    "&amp;TEXT(pwmtable!J63,"0")</f>
        <v>#define P5V58    216</v>
      </c>
      <c r="Q60" t="str">
        <f>"P5V"&amp;TEXT(pwmtable!B63,0)&amp;","</f>
        <v>P5V58,</v>
      </c>
      <c r="S60" t="str">
        <f>"#define P6V"&amp;TEXT(pwmtable!B63,0)&amp;"    "&amp;TEXT(pwmtable!J63,"0")</f>
        <v>#define P6V58    216</v>
      </c>
      <c r="T60" t="str">
        <f>"P6V"&amp;TEXT(pwmtable!B63,0)&amp;","</f>
        <v>P6V58,</v>
      </c>
      <c r="V60" t="str">
        <f>"#define P7V"&amp;TEXT(pwmtable!B63,0)&amp;"    "&amp;TEXT(pwmtable!J63,"0")</f>
        <v>#define P7V58    216</v>
      </c>
      <c r="W60" t="str">
        <f>"P7V"&amp;TEXT(pwmtable!B63,0)&amp;","</f>
        <v>P7V58,</v>
      </c>
    </row>
    <row r="61" spans="1:23" x14ac:dyDescent="0.2">
      <c r="A61" t="str">
        <f>"#define P0V"&amp;TEXT(pwmtable!B64,0)&amp;"    "&amp;TEXT(pwmtable!J64,"0")</f>
        <v>#define P0V59    219</v>
      </c>
      <c r="B61" t="str">
        <f>"P0V"&amp;TEXT(pwmtable!B64,0)&amp;","</f>
        <v>P0V59,</v>
      </c>
      <c r="D61" t="str">
        <f>"#define P1V"&amp;TEXT(pwmtable!B64,0)&amp;"    "&amp;TEXT(pwmtable!J64,"0")</f>
        <v>#define P1V59    219</v>
      </c>
      <c r="E61" t="str">
        <f>"P1V"&amp;TEXT(pwmtable!B64,0)&amp;","</f>
        <v>P1V59,</v>
      </c>
      <c r="G61" t="str">
        <f>"#define P2V"&amp;TEXT(pwmtable!B64,0)&amp;"    "&amp;TEXT(pwmtable!J64,"0")</f>
        <v>#define P2V59    219</v>
      </c>
      <c r="H61" t="str">
        <f>"P2V"&amp;TEXT(pwmtable!B64,0)&amp;","</f>
        <v>P2V59,</v>
      </c>
      <c r="J61" t="str">
        <f>"#define P3V"&amp;TEXT(pwmtable!B64,0)&amp;"    "&amp;TEXT(pwmtable!J64,"0")</f>
        <v>#define P3V59    219</v>
      </c>
      <c r="K61" t="str">
        <f>"P3V"&amp;TEXT(pwmtable!B64,0)&amp;","</f>
        <v>P3V59,</v>
      </c>
      <c r="M61" t="str">
        <f>"#define P4V"&amp;TEXT(pwmtable!B64,0)&amp;"    "&amp;TEXT(pwmtable!J64,"0")</f>
        <v>#define P4V59    219</v>
      </c>
      <c r="N61" t="str">
        <f>"P4V"&amp;TEXT(pwmtable!B64,0)&amp;","</f>
        <v>P4V59,</v>
      </c>
      <c r="P61" t="str">
        <f>"#define P5V"&amp;TEXT(pwmtable!B64,0)&amp;"    "&amp;TEXT(pwmtable!J64,"0")</f>
        <v>#define P5V59    219</v>
      </c>
      <c r="Q61" t="str">
        <f>"P5V"&amp;TEXT(pwmtable!B64,0)&amp;","</f>
        <v>P5V59,</v>
      </c>
      <c r="S61" t="str">
        <f>"#define P6V"&amp;TEXT(pwmtable!B64,0)&amp;"    "&amp;TEXT(pwmtable!J64,"0")</f>
        <v>#define P6V59    219</v>
      </c>
      <c r="T61" t="str">
        <f>"P6V"&amp;TEXT(pwmtable!B64,0)&amp;","</f>
        <v>P6V59,</v>
      </c>
      <c r="V61" t="str">
        <f>"#define P7V"&amp;TEXT(pwmtable!B64,0)&amp;"    "&amp;TEXT(pwmtable!J64,"0")</f>
        <v>#define P7V59    219</v>
      </c>
      <c r="W61" t="str">
        <f>"P7V"&amp;TEXT(pwmtable!B64,0)&amp;","</f>
        <v>P7V59,</v>
      </c>
    </row>
    <row r="62" spans="1:23" x14ac:dyDescent="0.2">
      <c r="A62" t="str">
        <f>"#define P0V"&amp;TEXT(pwmtable!B65,0)&amp;"    "&amp;TEXT(pwmtable!J65,"0")</f>
        <v>#define P0V60    222</v>
      </c>
      <c r="B62" t="str">
        <f>"P0V"&amp;TEXT(pwmtable!B65,0)&amp;","</f>
        <v>P0V60,</v>
      </c>
      <c r="D62" t="str">
        <f>"#define P1V"&amp;TEXT(pwmtable!B65,0)&amp;"    "&amp;TEXT(pwmtable!J65,"0")</f>
        <v>#define P1V60    222</v>
      </c>
      <c r="E62" t="str">
        <f>"P1V"&amp;TEXT(pwmtable!B65,0)&amp;","</f>
        <v>P1V60,</v>
      </c>
      <c r="G62" t="str">
        <f>"#define P2V"&amp;TEXT(pwmtable!B65,0)&amp;"    "&amp;TEXT(pwmtable!J65,"0")</f>
        <v>#define P2V60    222</v>
      </c>
      <c r="H62" t="str">
        <f>"P2V"&amp;TEXT(pwmtable!B65,0)&amp;","</f>
        <v>P2V60,</v>
      </c>
      <c r="J62" t="str">
        <f>"#define P3V"&amp;TEXT(pwmtable!B65,0)&amp;"    "&amp;TEXT(pwmtable!J65,"0")</f>
        <v>#define P3V60    222</v>
      </c>
      <c r="K62" t="str">
        <f>"P3V"&amp;TEXT(pwmtable!B65,0)&amp;","</f>
        <v>P3V60,</v>
      </c>
      <c r="M62" t="str">
        <f>"#define P4V"&amp;TEXT(pwmtable!B65,0)&amp;"    "&amp;TEXT(pwmtable!J65,"0")</f>
        <v>#define P4V60    222</v>
      </c>
      <c r="N62" t="str">
        <f>"P4V"&amp;TEXT(pwmtable!B65,0)&amp;","</f>
        <v>P4V60,</v>
      </c>
      <c r="P62" t="str">
        <f>"#define P5V"&amp;TEXT(pwmtable!B65,0)&amp;"    "&amp;TEXT(pwmtable!J65,"0")</f>
        <v>#define P5V60    222</v>
      </c>
      <c r="Q62" t="str">
        <f>"P5V"&amp;TEXT(pwmtable!B65,0)&amp;","</f>
        <v>P5V60,</v>
      </c>
      <c r="S62" t="str">
        <f>"#define P6V"&amp;TEXT(pwmtable!B65,0)&amp;"    "&amp;TEXT(pwmtable!J65,"0")</f>
        <v>#define P6V60    222</v>
      </c>
      <c r="T62" t="str">
        <f>"P6V"&amp;TEXT(pwmtable!B65,0)&amp;","</f>
        <v>P6V60,</v>
      </c>
      <c r="V62" t="str">
        <f>"#define P7V"&amp;TEXT(pwmtable!B65,0)&amp;"    "&amp;TEXT(pwmtable!J65,"0")</f>
        <v>#define P7V60    222</v>
      </c>
      <c r="W62" t="str">
        <f>"P7V"&amp;TEXT(pwmtable!B65,0)&amp;","</f>
        <v>P7V60,</v>
      </c>
    </row>
    <row r="63" spans="1:23" x14ac:dyDescent="0.2">
      <c r="A63" t="str">
        <f>"#define P0V"&amp;TEXT(pwmtable!B66,0)&amp;"    "&amp;TEXT(pwmtable!J66,"0")</f>
        <v>#define P0V61    225</v>
      </c>
      <c r="B63" t="str">
        <f>"P0V"&amp;TEXT(pwmtable!B66,0)&amp;","</f>
        <v>P0V61,</v>
      </c>
      <c r="D63" t="str">
        <f>"#define P1V"&amp;TEXT(pwmtable!B66,0)&amp;"    "&amp;TEXT(pwmtable!J66,"0")</f>
        <v>#define P1V61    225</v>
      </c>
      <c r="E63" t="str">
        <f>"P1V"&amp;TEXT(pwmtable!B66,0)&amp;","</f>
        <v>P1V61,</v>
      </c>
      <c r="G63" t="str">
        <f>"#define P2V"&amp;TEXT(pwmtable!B66,0)&amp;"    "&amp;TEXT(pwmtable!J66,"0")</f>
        <v>#define P2V61    225</v>
      </c>
      <c r="H63" t="str">
        <f>"P2V"&amp;TEXT(pwmtable!B66,0)&amp;","</f>
        <v>P2V61,</v>
      </c>
      <c r="J63" t="str">
        <f>"#define P3V"&amp;TEXT(pwmtable!B66,0)&amp;"    "&amp;TEXT(pwmtable!J66,"0")</f>
        <v>#define P3V61    225</v>
      </c>
      <c r="K63" t="str">
        <f>"P3V"&amp;TEXT(pwmtable!B66,0)&amp;","</f>
        <v>P3V61,</v>
      </c>
      <c r="M63" t="str">
        <f>"#define P4V"&amp;TEXT(pwmtable!B66,0)&amp;"    "&amp;TEXT(pwmtable!J66,"0")</f>
        <v>#define P4V61    225</v>
      </c>
      <c r="N63" t="str">
        <f>"P4V"&amp;TEXT(pwmtable!B66,0)&amp;","</f>
        <v>P4V61,</v>
      </c>
      <c r="P63" t="str">
        <f>"#define P5V"&amp;TEXT(pwmtable!B66,0)&amp;"    "&amp;TEXT(pwmtable!J66,"0")</f>
        <v>#define P5V61    225</v>
      </c>
      <c r="Q63" t="str">
        <f>"P5V"&amp;TEXT(pwmtable!B66,0)&amp;","</f>
        <v>P5V61,</v>
      </c>
      <c r="S63" t="str">
        <f>"#define P6V"&amp;TEXT(pwmtable!B66,0)&amp;"    "&amp;TEXT(pwmtable!J66,"0")</f>
        <v>#define P6V61    225</v>
      </c>
      <c r="T63" t="str">
        <f>"P6V"&amp;TEXT(pwmtable!B66,0)&amp;","</f>
        <v>P6V61,</v>
      </c>
      <c r="V63" t="str">
        <f>"#define P7V"&amp;TEXT(pwmtable!B66,0)&amp;"    "&amp;TEXT(pwmtable!J66,"0")</f>
        <v>#define P7V61    225</v>
      </c>
      <c r="W63" t="str">
        <f>"P7V"&amp;TEXT(pwmtable!B66,0)&amp;","</f>
        <v>P7V61,</v>
      </c>
    </row>
    <row r="64" spans="1:23" x14ac:dyDescent="0.2">
      <c r="A64" t="str">
        <f>"#define P0V"&amp;TEXT(pwmtable!B67,0)&amp;"    "&amp;TEXT(pwmtable!J67,"0")</f>
        <v>#define P0V62    229</v>
      </c>
      <c r="B64" t="str">
        <f>"P0V"&amp;TEXT(pwmtable!B67,0)&amp;","</f>
        <v>P0V62,</v>
      </c>
      <c r="D64" t="str">
        <f>"#define P1V"&amp;TEXT(pwmtable!B67,0)&amp;"    "&amp;TEXT(pwmtable!J67,"0")</f>
        <v>#define P1V62    229</v>
      </c>
      <c r="E64" t="str">
        <f>"P1V"&amp;TEXT(pwmtable!B67,0)&amp;","</f>
        <v>P1V62,</v>
      </c>
      <c r="G64" t="str">
        <f>"#define P2V"&amp;TEXT(pwmtable!B67,0)&amp;"    "&amp;TEXT(pwmtable!J67,"0")</f>
        <v>#define P2V62    229</v>
      </c>
      <c r="H64" t="str">
        <f>"P2V"&amp;TEXT(pwmtable!B67,0)&amp;","</f>
        <v>P2V62,</v>
      </c>
      <c r="J64" t="str">
        <f>"#define P3V"&amp;TEXT(pwmtable!B67,0)&amp;"    "&amp;TEXT(pwmtable!J67,"0")</f>
        <v>#define P3V62    229</v>
      </c>
      <c r="K64" t="str">
        <f>"P3V"&amp;TEXT(pwmtable!B67,0)&amp;","</f>
        <v>P3V62,</v>
      </c>
      <c r="M64" t="str">
        <f>"#define P4V"&amp;TEXT(pwmtable!B67,0)&amp;"    "&amp;TEXT(pwmtable!J67,"0")</f>
        <v>#define P4V62    229</v>
      </c>
      <c r="N64" t="str">
        <f>"P4V"&amp;TEXT(pwmtable!B67,0)&amp;","</f>
        <v>P4V62,</v>
      </c>
      <c r="P64" t="str">
        <f>"#define P5V"&amp;TEXT(pwmtable!B67,0)&amp;"    "&amp;TEXT(pwmtable!J67,"0")</f>
        <v>#define P5V62    229</v>
      </c>
      <c r="Q64" t="str">
        <f>"P5V"&amp;TEXT(pwmtable!B67,0)&amp;","</f>
        <v>P5V62,</v>
      </c>
      <c r="S64" t="str">
        <f>"#define P6V"&amp;TEXT(pwmtable!B67,0)&amp;"    "&amp;TEXT(pwmtable!J67,"0")</f>
        <v>#define P6V62    229</v>
      </c>
      <c r="T64" t="str">
        <f>"P6V"&amp;TEXT(pwmtable!B67,0)&amp;","</f>
        <v>P6V62,</v>
      </c>
      <c r="V64" t="str">
        <f>"#define P7V"&amp;TEXT(pwmtable!B67,0)&amp;"    "&amp;TEXT(pwmtable!J67,"0")</f>
        <v>#define P7V62    229</v>
      </c>
      <c r="W64" t="str">
        <f>"P7V"&amp;TEXT(pwmtable!B67,0)&amp;","</f>
        <v>P7V62,</v>
      </c>
    </row>
    <row r="65" spans="1:23" x14ac:dyDescent="0.2">
      <c r="A65" t="str">
        <f>"#define P0V"&amp;TEXT(pwmtable!B68,0)&amp;"    "&amp;TEXT(pwmtable!J68,"0")</f>
        <v>#define P0V63    232</v>
      </c>
      <c r="B65" t="str">
        <f>"P0V"&amp;TEXT(pwmtable!B68,0)&amp;","</f>
        <v>P0V63,</v>
      </c>
      <c r="D65" t="str">
        <f>"#define P1V"&amp;TEXT(pwmtable!B68,0)&amp;"    "&amp;TEXT(pwmtable!J68,"0")</f>
        <v>#define P1V63    232</v>
      </c>
      <c r="E65" t="str">
        <f>"P1V"&amp;TEXT(pwmtable!B68,0)&amp;","</f>
        <v>P1V63,</v>
      </c>
      <c r="G65" t="str">
        <f>"#define P2V"&amp;TEXT(pwmtable!B68,0)&amp;"    "&amp;TEXT(pwmtable!J68,"0")</f>
        <v>#define P2V63    232</v>
      </c>
      <c r="H65" t="str">
        <f>"P2V"&amp;TEXT(pwmtable!B68,0)&amp;","</f>
        <v>P2V63,</v>
      </c>
      <c r="J65" t="str">
        <f>"#define P3V"&amp;TEXT(pwmtable!B68,0)&amp;"    "&amp;TEXT(pwmtable!J68,"0")</f>
        <v>#define P3V63    232</v>
      </c>
      <c r="K65" t="str">
        <f>"P3V"&amp;TEXT(pwmtable!B68,0)&amp;","</f>
        <v>P3V63,</v>
      </c>
      <c r="M65" t="str">
        <f>"#define P4V"&amp;TEXT(pwmtable!B68,0)&amp;"    "&amp;TEXT(pwmtable!J68,"0")</f>
        <v>#define P4V63    232</v>
      </c>
      <c r="N65" t="str">
        <f>"P4V"&amp;TEXT(pwmtable!B68,0)&amp;","</f>
        <v>P4V63,</v>
      </c>
      <c r="P65" t="str">
        <f>"#define P5V"&amp;TEXT(pwmtable!B68,0)&amp;"    "&amp;TEXT(pwmtable!J68,"0")</f>
        <v>#define P5V63    232</v>
      </c>
      <c r="Q65" t="str">
        <f>"P5V"&amp;TEXT(pwmtable!B68,0)&amp;","</f>
        <v>P5V63,</v>
      </c>
      <c r="S65" t="str">
        <f>"#define P6V"&amp;TEXT(pwmtable!B68,0)&amp;"    "&amp;TEXT(pwmtable!J68,"0")</f>
        <v>#define P6V63    232</v>
      </c>
      <c r="T65" t="str">
        <f>"P6V"&amp;TEXT(pwmtable!B68,0)&amp;","</f>
        <v>P6V63,</v>
      </c>
      <c r="V65" t="str">
        <f>"#define P7V"&amp;TEXT(pwmtable!B68,0)&amp;"    "&amp;TEXT(pwmtable!J68,"0")</f>
        <v>#define P7V63    232</v>
      </c>
      <c r="W65" t="str">
        <f>"P7V"&amp;TEXT(pwmtable!B68,0)&amp;","</f>
        <v>P7V63,</v>
      </c>
    </row>
    <row r="66" spans="1:23" x14ac:dyDescent="0.2">
      <c r="A66" t="str">
        <f>"#define P0V"&amp;TEXT(pwmtable!B69,0)&amp;"    "&amp;TEXT(pwmtable!J69,"0")</f>
        <v>#define P0V64    236</v>
      </c>
      <c r="B66" t="str">
        <f>"P0V"&amp;TEXT(pwmtable!B69,0)&amp;","</f>
        <v>P0V64,</v>
      </c>
      <c r="D66" t="str">
        <f>"#define P1V"&amp;TEXT(pwmtable!B69,0)&amp;"    "&amp;TEXT(pwmtable!J69,"0")</f>
        <v>#define P1V64    236</v>
      </c>
      <c r="E66" t="str">
        <f>"P1V"&amp;TEXT(pwmtable!B69,0)&amp;","</f>
        <v>P1V64,</v>
      </c>
      <c r="G66" t="str">
        <f>"#define P2V"&amp;TEXT(pwmtable!B69,0)&amp;"    "&amp;TEXT(pwmtable!J69,"0")</f>
        <v>#define P2V64    236</v>
      </c>
      <c r="H66" t="str">
        <f>"P2V"&amp;TEXT(pwmtable!B69,0)&amp;","</f>
        <v>P2V64,</v>
      </c>
      <c r="J66" t="str">
        <f>"#define P3V"&amp;TEXT(pwmtable!B69,0)&amp;"    "&amp;TEXT(pwmtable!J69,"0")</f>
        <v>#define P3V64    236</v>
      </c>
      <c r="K66" t="str">
        <f>"P3V"&amp;TEXT(pwmtable!B69,0)&amp;","</f>
        <v>P3V64,</v>
      </c>
      <c r="M66" t="str">
        <f>"#define P4V"&amp;TEXT(pwmtable!B69,0)&amp;"    "&amp;TEXT(pwmtable!J69,"0")</f>
        <v>#define P4V64    236</v>
      </c>
      <c r="N66" t="str">
        <f>"P4V"&amp;TEXT(pwmtable!B69,0)&amp;","</f>
        <v>P4V64,</v>
      </c>
      <c r="P66" t="str">
        <f>"#define P5V"&amp;TEXT(pwmtable!B69,0)&amp;"    "&amp;TEXT(pwmtable!J69,"0")</f>
        <v>#define P5V64    236</v>
      </c>
      <c r="Q66" t="str">
        <f>"P5V"&amp;TEXT(pwmtable!B69,0)&amp;","</f>
        <v>P5V64,</v>
      </c>
      <c r="S66" t="str">
        <f>"#define P6V"&amp;TEXT(pwmtable!B69,0)&amp;"    "&amp;TEXT(pwmtable!J69,"0")</f>
        <v>#define P6V64    236</v>
      </c>
      <c r="T66" t="str">
        <f>"P6V"&amp;TEXT(pwmtable!B69,0)&amp;","</f>
        <v>P6V64,</v>
      </c>
      <c r="V66" t="str">
        <f>"#define P7V"&amp;TEXT(pwmtable!B69,0)&amp;"    "&amp;TEXT(pwmtable!J69,"0")</f>
        <v>#define P7V64    236</v>
      </c>
      <c r="W66" t="str">
        <f>"P7V"&amp;TEXT(pwmtable!B69,0)&amp;","</f>
        <v>P7V64,</v>
      </c>
    </row>
    <row r="67" spans="1:23" x14ac:dyDescent="0.2">
      <c r="A67" t="str">
        <f>"#define P0V"&amp;TEXT(pwmtable!B70,0)&amp;"    "&amp;TEXT(pwmtable!J70,"0")</f>
        <v>#define P0V65    239</v>
      </c>
      <c r="B67" t="str">
        <f>"P0V"&amp;TEXT(pwmtable!B70,0)&amp;","</f>
        <v>P0V65,</v>
      </c>
      <c r="D67" t="str">
        <f>"#define P1V"&amp;TEXT(pwmtable!B70,0)&amp;"    "&amp;TEXT(pwmtable!J70,"0")</f>
        <v>#define P1V65    239</v>
      </c>
      <c r="E67" t="str">
        <f>"P1V"&amp;TEXT(pwmtable!B70,0)&amp;","</f>
        <v>P1V65,</v>
      </c>
      <c r="G67" t="str">
        <f>"#define P2V"&amp;TEXT(pwmtable!B70,0)&amp;"    "&amp;TEXT(pwmtable!J70,"0")</f>
        <v>#define P2V65    239</v>
      </c>
      <c r="H67" t="str">
        <f>"P2V"&amp;TEXT(pwmtable!B70,0)&amp;","</f>
        <v>P2V65,</v>
      </c>
      <c r="J67" t="str">
        <f>"#define P3V"&amp;TEXT(pwmtable!B70,0)&amp;"    "&amp;TEXT(pwmtable!J70,"0")</f>
        <v>#define P3V65    239</v>
      </c>
      <c r="K67" t="str">
        <f>"P3V"&amp;TEXT(pwmtable!B70,0)&amp;","</f>
        <v>P3V65,</v>
      </c>
      <c r="M67" t="str">
        <f>"#define P4V"&amp;TEXT(pwmtable!B70,0)&amp;"    "&amp;TEXT(pwmtable!J70,"0")</f>
        <v>#define P4V65    239</v>
      </c>
      <c r="N67" t="str">
        <f>"P4V"&amp;TEXT(pwmtable!B70,0)&amp;","</f>
        <v>P4V65,</v>
      </c>
      <c r="P67" t="str">
        <f>"#define P5V"&amp;TEXT(pwmtable!B70,0)&amp;"    "&amp;TEXT(pwmtable!J70,"0")</f>
        <v>#define P5V65    239</v>
      </c>
      <c r="Q67" t="str">
        <f>"P5V"&amp;TEXT(pwmtable!B70,0)&amp;","</f>
        <v>P5V65,</v>
      </c>
      <c r="S67" t="str">
        <f>"#define P6V"&amp;TEXT(pwmtable!B70,0)&amp;"    "&amp;TEXT(pwmtable!J70,"0")</f>
        <v>#define P6V65    239</v>
      </c>
      <c r="T67" t="str">
        <f>"P6V"&amp;TEXT(pwmtable!B70,0)&amp;","</f>
        <v>P6V65,</v>
      </c>
      <c r="V67" t="str">
        <f>"#define P7V"&amp;TEXT(pwmtable!B70,0)&amp;"    "&amp;TEXT(pwmtable!J70,"0")</f>
        <v>#define P7V65    239</v>
      </c>
      <c r="W67" t="str">
        <f>"P7V"&amp;TEXT(pwmtable!B70,0)&amp;","</f>
        <v>P7V65,</v>
      </c>
    </row>
    <row r="68" spans="1:23" x14ac:dyDescent="0.2">
      <c r="A68" t="str">
        <f>"#define P0V"&amp;TEXT(pwmtable!B71,0)&amp;"    "&amp;TEXT(pwmtable!J71,"0")</f>
        <v>#define P0V66    243</v>
      </c>
      <c r="B68" t="str">
        <f>"P0V"&amp;TEXT(pwmtable!B71,0)&amp;","</f>
        <v>P0V66,</v>
      </c>
      <c r="D68" t="str">
        <f>"#define P1V"&amp;TEXT(pwmtable!B71,0)&amp;"    "&amp;TEXT(pwmtable!J71,"0")</f>
        <v>#define P1V66    243</v>
      </c>
      <c r="E68" t="str">
        <f>"P1V"&amp;TEXT(pwmtable!B71,0)&amp;","</f>
        <v>P1V66,</v>
      </c>
      <c r="G68" t="str">
        <f>"#define P2V"&amp;TEXT(pwmtable!B71,0)&amp;"    "&amp;TEXT(pwmtable!J71,"0")</f>
        <v>#define P2V66    243</v>
      </c>
      <c r="H68" t="str">
        <f>"P2V"&amp;TEXT(pwmtable!B71,0)&amp;","</f>
        <v>P2V66,</v>
      </c>
      <c r="J68" t="str">
        <f>"#define P3V"&amp;TEXT(pwmtable!B71,0)&amp;"    "&amp;TEXT(pwmtable!J71,"0")</f>
        <v>#define P3V66    243</v>
      </c>
      <c r="K68" t="str">
        <f>"P3V"&amp;TEXT(pwmtable!B71,0)&amp;","</f>
        <v>P3V66,</v>
      </c>
      <c r="M68" t="str">
        <f>"#define P4V"&amp;TEXT(pwmtable!B71,0)&amp;"    "&amp;TEXT(pwmtable!J71,"0")</f>
        <v>#define P4V66    243</v>
      </c>
      <c r="N68" t="str">
        <f>"P4V"&amp;TEXT(pwmtable!B71,0)&amp;","</f>
        <v>P4V66,</v>
      </c>
      <c r="P68" t="str">
        <f>"#define P5V"&amp;TEXT(pwmtable!B71,0)&amp;"    "&amp;TEXT(pwmtable!J71,"0")</f>
        <v>#define P5V66    243</v>
      </c>
      <c r="Q68" t="str">
        <f>"P5V"&amp;TEXT(pwmtable!B71,0)&amp;","</f>
        <v>P5V66,</v>
      </c>
      <c r="S68" t="str">
        <f>"#define P6V"&amp;TEXT(pwmtable!B71,0)&amp;"    "&amp;TEXT(pwmtable!J71,"0")</f>
        <v>#define P6V66    243</v>
      </c>
      <c r="T68" t="str">
        <f>"P6V"&amp;TEXT(pwmtable!B71,0)&amp;","</f>
        <v>P6V66,</v>
      </c>
      <c r="V68" t="str">
        <f>"#define P7V"&amp;TEXT(pwmtable!B71,0)&amp;"    "&amp;TEXT(pwmtable!J71,"0")</f>
        <v>#define P7V66    243</v>
      </c>
      <c r="W68" t="str">
        <f>"P7V"&amp;TEXT(pwmtable!B71,0)&amp;","</f>
        <v>P7V66,</v>
      </c>
    </row>
    <row r="69" spans="1:23" x14ac:dyDescent="0.2">
      <c r="A69" t="str">
        <f>"#define P0V"&amp;TEXT(pwmtable!B72,0)&amp;"    "&amp;TEXT(pwmtable!J72,"0")</f>
        <v>#define P0V67    246</v>
      </c>
      <c r="B69" t="str">
        <f>"P0V"&amp;TEXT(pwmtable!B72,0)&amp;","</f>
        <v>P0V67,</v>
      </c>
      <c r="D69" t="str">
        <f>"#define P1V"&amp;TEXT(pwmtable!B72,0)&amp;"    "&amp;TEXT(pwmtable!J72,"0")</f>
        <v>#define P1V67    246</v>
      </c>
      <c r="E69" t="str">
        <f>"P1V"&amp;TEXT(pwmtable!B72,0)&amp;","</f>
        <v>P1V67,</v>
      </c>
      <c r="G69" t="str">
        <f>"#define P2V"&amp;TEXT(pwmtable!B72,0)&amp;"    "&amp;TEXT(pwmtable!J72,"0")</f>
        <v>#define P2V67    246</v>
      </c>
      <c r="H69" t="str">
        <f>"P2V"&amp;TEXT(pwmtable!B72,0)&amp;","</f>
        <v>P2V67,</v>
      </c>
      <c r="J69" t="str">
        <f>"#define P3V"&amp;TEXT(pwmtable!B72,0)&amp;"    "&amp;TEXT(pwmtable!J72,"0")</f>
        <v>#define P3V67    246</v>
      </c>
      <c r="K69" t="str">
        <f>"P3V"&amp;TEXT(pwmtable!B72,0)&amp;","</f>
        <v>P3V67,</v>
      </c>
      <c r="M69" t="str">
        <f>"#define P4V"&amp;TEXT(pwmtable!B72,0)&amp;"    "&amp;TEXT(pwmtable!J72,"0")</f>
        <v>#define P4V67    246</v>
      </c>
      <c r="N69" t="str">
        <f>"P4V"&amp;TEXT(pwmtable!B72,0)&amp;","</f>
        <v>P4V67,</v>
      </c>
      <c r="P69" t="str">
        <f>"#define P5V"&amp;TEXT(pwmtable!B72,0)&amp;"    "&amp;TEXT(pwmtable!J72,"0")</f>
        <v>#define P5V67    246</v>
      </c>
      <c r="Q69" t="str">
        <f>"P5V"&amp;TEXT(pwmtable!B72,0)&amp;","</f>
        <v>P5V67,</v>
      </c>
      <c r="S69" t="str">
        <f>"#define P6V"&amp;TEXT(pwmtable!B72,0)&amp;"    "&amp;TEXT(pwmtable!J72,"0")</f>
        <v>#define P6V67    246</v>
      </c>
      <c r="T69" t="str">
        <f>"P6V"&amp;TEXT(pwmtable!B72,0)&amp;","</f>
        <v>P6V67,</v>
      </c>
      <c r="V69" t="str">
        <f>"#define P7V"&amp;TEXT(pwmtable!B72,0)&amp;"    "&amp;TEXT(pwmtable!J72,"0")</f>
        <v>#define P7V67    246</v>
      </c>
      <c r="W69" t="str">
        <f>"P7V"&amp;TEXT(pwmtable!B72,0)&amp;","</f>
        <v>P7V67,</v>
      </c>
    </row>
    <row r="70" spans="1:23" x14ac:dyDescent="0.2">
      <c r="A70" t="str">
        <f>"#define P0V"&amp;TEXT(pwmtable!B73,0)&amp;"    "&amp;TEXT(pwmtable!J73,"0")</f>
        <v>#define P0V68    250</v>
      </c>
      <c r="B70" t="str">
        <f>"P0V"&amp;TEXT(pwmtable!B73,0)&amp;","</f>
        <v>P0V68,</v>
      </c>
      <c r="D70" t="str">
        <f>"#define P1V"&amp;TEXT(pwmtable!B73,0)&amp;"    "&amp;TEXT(pwmtable!J73,"0")</f>
        <v>#define P1V68    250</v>
      </c>
      <c r="E70" t="str">
        <f>"P1V"&amp;TEXT(pwmtable!B73,0)&amp;","</f>
        <v>P1V68,</v>
      </c>
      <c r="G70" t="str">
        <f>"#define P2V"&amp;TEXT(pwmtable!B73,0)&amp;"    "&amp;TEXT(pwmtable!J73,"0")</f>
        <v>#define P2V68    250</v>
      </c>
      <c r="H70" t="str">
        <f>"P2V"&amp;TEXT(pwmtable!B73,0)&amp;","</f>
        <v>P2V68,</v>
      </c>
      <c r="J70" t="str">
        <f>"#define P3V"&amp;TEXT(pwmtable!B73,0)&amp;"    "&amp;TEXT(pwmtable!J73,"0")</f>
        <v>#define P3V68    250</v>
      </c>
      <c r="K70" t="str">
        <f>"P3V"&amp;TEXT(pwmtable!B73,0)&amp;","</f>
        <v>P3V68,</v>
      </c>
      <c r="M70" t="str">
        <f>"#define P4V"&amp;TEXT(pwmtable!B73,0)&amp;"    "&amp;TEXT(pwmtable!J73,"0")</f>
        <v>#define P4V68    250</v>
      </c>
      <c r="N70" t="str">
        <f>"P4V"&amp;TEXT(pwmtable!B73,0)&amp;","</f>
        <v>P4V68,</v>
      </c>
      <c r="P70" t="str">
        <f>"#define P5V"&amp;TEXT(pwmtable!B73,0)&amp;"    "&amp;TEXT(pwmtable!J73,"0")</f>
        <v>#define P5V68    250</v>
      </c>
      <c r="Q70" t="str">
        <f>"P5V"&amp;TEXT(pwmtable!B73,0)&amp;","</f>
        <v>P5V68,</v>
      </c>
      <c r="S70" t="str">
        <f>"#define P6V"&amp;TEXT(pwmtable!B73,0)&amp;"    "&amp;TEXT(pwmtable!J73,"0")</f>
        <v>#define P6V68    250</v>
      </c>
      <c r="T70" t="str">
        <f>"P6V"&amp;TEXT(pwmtable!B73,0)&amp;","</f>
        <v>P6V68,</v>
      </c>
      <c r="V70" t="str">
        <f>"#define P7V"&amp;TEXT(pwmtable!B73,0)&amp;"    "&amp;TEXT(pwmtable!J73,"0")</f>
        <v>#define P7V68    250</v>
      </c>
      <c r="W70" t="str">
        <f>"P7V"&amp;TEXT(pwmtable!B73,0)&amp;","</f>
        <v>P7V68,</v>
      </c>
    </row>
    <row r="71" spans="1:23" x14ac:dyDescent="0.2">
      <c r="A71" t="str">
        <f>"#define P0V"&amp;TEXT(pwmtable!B74,0)&amp;"    "&amp;TEXT(pwmtable!J74,"0")</f>
        <v>#define P0V69    253</v>
      </c>
      <c r="B71" t="str">
        <f>"P0V"&amp;TEXT(pwmtable!B74,0)&amp;","</f>
        <v>P0V69,</v>
      </c>
      <c r="D71" t="str">
        <f>"#define P1V"&amp;TEXT(pwmtable!B74,0)&amp;"    "&amp;TEXT(pwmtable!J74,"0")</f>
        <v>#define P1V69    253</v>
      </c>
      <c r="E71" t="str">
        <f>"P1V"&amp;TEXT(pwmtable!B74,0)&amp;","</f>
        <v>P1V69,</v>
      </c>
      <c r="G71" t="str">
        <f>"#define P2V"&amp;TEXT(pwmtable!B74,0)&amp;"    "&amp;TEXT(pwmtable!J74,"0")</f>
        <v>#define P2V69    253</v>
      </c>
      <c r="H71" t="str">
        <f>"P2V"&amp;TEXT(pwmtable!B74,0)&amp;","</f>
        <v>P2V69,</v>
      </c>
      <c r="J71" t="str">
        <f>"#define P3V"&amp;TEXT(pwmtable!B74,0)&amp;"    "&amp;TEXT(pwmtable!J74,"0")</f>
        <v>#define P3V69    253</v>
      </c>
      <c r="K71" t="str">
        <f>"P3V"&amp;TEXT(pwmtable!B74,0)&amp;","</f>
        <v>P3V69,</v>
      </c>
      <c r="M71" t="str">
        <f>"#define P4V"&amp;TEXT(pwmtable!B74,0)&amp;"    "&amp;TEXT(pwmtable!J74,"0")</f>
        <v>#define P4V69    253</v>
      </c>
      <c r="N71" t="str">
        <f>"P4V"&amp;TEXT(pwmtable!B74,0)&amp;","</f>
        <v>P4V69,</v>
      </c>
      <c r="P71" t="str">
        <f>"#define P5V"&amp;TEXT(pwmtable!B74,0)&amp;"    "&amp;TEXT(pwmtable!J74,"0")</f>
        <v>#define P5V69    253</v>
      </c>
      <c r="Q71" t="str">
        <f>"P5V"&amp;TEXT(pwmtable!B74,0)&amp;","</f>
        <v>P5V69,</v>
      </c>
      <c r="S71" t="str">
        <f>"#define P6V"&amp;TEXT(pwmtable!B74,0)&amp;"    "&amp;TEXT(pwmtable!J74,"0")</f>
        <v>#define P6V69    253</v>
      </c>
      <c r="T71" t="str">
        <f>"P6V"&amp;TEXT(pwmtable!B74,0)&amp;","</f>
        <v>P6V69,</v>
      </c>
      <c r="V71" t="str">
        <f>"#define P7V"&amp;TEXT(pwmtable!B74,0)&amp;"    "&amp;TEXT(pwmtable!J74,"0")</f>
        <v>#define P7V69    253</v>
      </c>
      <c r="W71" t="str">
        <f>"P7V"&amp;TEXT(pwmtable!B74,0)&amp;","</f>
        <v>P7V69,</v>
      </c>
    </row>
    <row r="72" spans="1:23" x14ac:dyDescent="0.2">
      <c r="A72" t="str">
        <f>"#define P0V"&amp;TEXT(pwmtable!B75,0)&amp;"    "&amp;TEXT(pwmtable!J75,"0")</f>
        <v>#define P0V70    256</v>
      </c>
      <c r="B72" t="str">
        <f>"P0V"&amp;TEXT(pwmtable!B75,0)&amp;","</f>
        <v>P0V70,</v>
      </c>
      <c r="D72" t="str">
        <f>"#define P1V"&amp;TEXT(pwmtable!B75,0)&amp;"    "&amp;TEXT(pwmtable!J75,"0")</f>
        <v>#define P1V70    256</v>
      </c>
      <c r="E72" t="str">
        <f>"P1V"&amp;TEXT(pwmtable!B75,0)&amp;","</f>
        <v>P1V70,</v>
      </c>
      <c r="G72" t="str">
        <f>"#define P2V"&amp;TEXT(pwmtable!B75,0)&amp;"    "&amp;TEXT(pwmtable!J75,"0")</f>
        <v>#define P2V70    256</v>
      </c>
      <c r="H72" t="str">
        <f>"P2V"&amp;TEXT(pwmtable!B75,0)&amp;","</f>
        <v>P2V70,</v>
      </c>
      <c r="J72" t="str">
        <f>"#define P3V"&amp;TEXT(pwmtable!B75,0)&amp;"    "&amp;TEXT(pwmtable!J75,"0")</f>
        <v>#define P3V70    256</v>
      </c>
      <c r="K72" t="str">
        <f>"P3V"&amp;TEXT(pwmtable!B75,0)&amp;","</f>
        <v>P3V70,</v>
      </c>
      <c r="M72" t="str">
        <f>"#define P4V"&amp;TEXT(pwmtable!B75,0)&amp;"    "&amp;TEXT(pwmtable!J75,"0")</f>
        <v>#define P4V70    256</v>
      </c>
      <c r="N72" t="str">
        <f>"P4V"&amp;TEXT(pwmtable!B75,0)&amp;","</f>
        <v>P4V70,</v>
      </c>
      <c r="P72" t="str">
        <f>"#define P5V"&amp;TEXT(pwmtable!B75,0)&amp;"    "&amp;TEXT(pwmtable!J75,"0")</f>
        <v>#define P5V70    256</v>
      </c>
      <c r="Q72" t="str">
        <f>"P5V"&amp;TEXT(pwmtable!B75,0)&amp;","</f>
        <v>P5V70,</v>
      </c>
      <c r="S72" t="str">
        <f>"#define P6V"&amp;TEXT(pwmtable!B75,0)&amp;"    "&amp;TEXT(pwmtable!J75,"0")</f>
        <v>#define P6V70    256</v>
      </c>
      <c r="T72" t="str">
        <f>"P6V"&amp;TEXT(pwmtable!B75,0)&amp;","</f>
        <v>P6V70,</v>
      </c>
      <c r="V72" t="str">
        <f>"#define P7V"&amp;TEXT(pwmtable!B75,0)&amp;"    "&amp;TEXT(pwmtable!J75,"0")</f>
        <v>#define P7V70    256</v>
      </c>
      <c r="W72" t="str">
        <f>"P7V"&amp;TEXT(pwmtable!B75,0)&amp;","</f>
        <v>P7V70,</v>
      </c>
    </row>
    <row r="73" spans="1:23" x14ac:dyDescent="0.2">
      <c r="A73" t="str">
        <f>"#define P0V"&amp;TEXT(pwmtable!B76,0)&amp;"    "&amp;TEXT(pwmtable!J76,"0")</f>
        <v>#define P0V71    260</v>
      </c>
      <c r="B73" t="str">
        <f>"P0V"&amp;TEXT(pwmtable!B76,0)&amp;","</f>
        <v>P0V71,</v>
      </c>
      <c r="D73" t="str">
        <f>"#define P1V"&amp;TEXT(pwmtable!B76,0)&amp;"    "&amp;TEXT(pwmtable!J76,"0")</f>
        <v>#define P1V71    260</v>
      </c>
      <c r="E73" t="str">
        <f>"P1V"&amp;TEXT(pwmtable!B76,0)&amp;","</f>
        <v>P1V71,</v>
      </c>
      <c r="G73" t="str">
        <f>"#define P2V"&amp;TEXT(pwmtable!B76,0)&amp;"    "&amp;TEXT(pwmtable!J76,"0")</f>
        <v>#define P2V71    260</v>
      </c>
      <c r="H73" t="str">
        <f>"P2V"&amp;TEXT(pwmtable!B76,0)&amp;","</f>
        <v>P2V71,</v>
      </c>
      <c r="J73" t="str">
        <f>"#define P3V"&amp;TEXT(pwmtable!B76,0)&amp;"    "&amp;TEXT(pwmtable!J76,"0")</f>
        <v>#define P3V71    260</v>
      </c>
      <c r="K73" t="str">
        <f>"P3V"&amp;TEXT(pwmtable!B76,0)&amp;","</f>
        <v>P3V71,</v>
      </c>
      <c r="M73" t="str">
        <f>"#define P4V"&amp;TEXT(pwmtable!B76,0)&amp;"    "&amp;TEXT(pwmtable!J76,"0")</f>
        <v>#define P4V71    260</v>
      </c>
      <c r="N73" t="str">
        <f>"P4V"&amp;TEXT(pwmtable!B76,0)&amp;","</f>
        <v>P4V71,</v>
      </c>
      <c r="P73" t="str">
        <f>"#define P5V"&amp;TEXT(pwmtable!B76,0)&amp;"    "&amp;TEXT(pwmtable!J76,"0")</f>
        <v>#define P5V71    260</v>
      </c>
      <c r="Q73" t="str">
        <f>"P5V"&amp;TEXT(pwmtable!B76,0)&amp;","</f>
        <v>P5V71,</v>
      </c>
      <c r="S73" t="str">
        <f>"#define P6V"&amp;TEXT(pwmtable!B76,0)&amp;"    "&amp;TEXT(pwmtable!J76,"0")</f>
        <v>#define P6V71    260</v>
      </c>
      <c r="T73" t="str">
        <f>"P6V"&amp;TEXT(pwmtable!B76,0)&amp;","</f>
        <v>P6V71,</v>
      </c>
      <c r="V73" t="str">
        <f>"#define P7V"&amp;TEXT(pwmtable!B76,0)&amp;"    "&amp;TEXT(pwmtable!J76,"0")</f>
        <v>#define P7V71    260</v>
      </c>
      <c r="W73" t="str">
        <f>"P7V"&amp;TEXT(pwmtable!B76,0)&amp;","</f>
        <v>P7V71,</v>
      </c>
    </row>
    <row r="74" spans="1:23" x14ac:dyDescent="0.2">
      <c r="A74" t="str">
        <f>"#define P0V"&amp;TEXT(pwmtable!B77,0)&amp;"    "&amp;TEXT(pwmtable!J77,"0")</f>
        <v>#define P0V72    263</v>
      </c>
      <c r="B74" t="str">
        <f>"P0V"&amp;TEXT(pwmtable!B77,0)&amp;","</f>
        <v>P0V72,</v>
      </c>
      <c r="D74" t="str">
        <f>"#define P1V"&amp;TEXT(pwmtable!B77,0)&amp;"    "&amp;TEXT(pwmtable!J77,"0")</f>
        <v>#define P1V72    263</v>
      </c>
      <c r="E74" t="str">
        <f>"P1V"&amp;TEXT(pwmtable!B77,0)&amp;","</f>
        <v>P1V72,</v>
      </c>
      <c r="G74" t="str">
        <f>"#define P2V"&amp;TEXT(pwmtable!B77,0)&amp;"    "&amp;TEXT(pwmtable!J77,"0")</f>
        <v>#define P2V72    263</v>
      </c>
      <c r="H74" t="str">
        <f>"P2V"&amp;TEXT(pwmtable!B77,0)&amp;","</f>
        <v>P2V72,</v>
      </c>
      <c r="J74" t="str">
        <f>"#define P3V"&amp;TEXT(pwmtable!B77,0)&amp;"    "&amp;TEXT(pwmtable!J77,"0")</f>
        <v>#define P3V72    263</v>
      </c>
      <c r="K74" t="str">
        <f>"P3V"&amp;TEXT(pwmtable!B77,0)&amp;","</f>
        <v>P3V72,</v>
      </c>
      <c r="M74" t="str">
        <f>"#define P4V"&amp;TEXT(pwmtable!B77,0)&amp;"    "&amp;TEXT(pwmtable!J77,"0")</f>
        <v>#define P4V72    263</v>
      </c>
      <c r="N74" t="str">
        <f>"P4V"&amp;TEXT(pwmtable!B77,0)&amp;","</f>
        <v>P4V72,</v>
      </c>
      <c r="P74" t="str">
        <f>"#define P5V"&amp;TEXT(pwmtable!B77,0)&amp;"    "&amp;TEXT(pwmtable!J77,"0")</f>
        <v>#define P5V72    263</v>
      </c>
      <c r="Q74" t="str">
        <f>"P5V"&amp;TEXT(pwmtable!B77,0)&amp;","</f>
        <v>P5V72,</v>
      </c>
      <c r="S74" t="str">
        <f>"#define P6V"&amp;TEXT(pwmtable!B77,0)&amp;"    "&amp;TEXT(pwmtable!J77,"0")</f>
        <v>#define P6V72    263</v>
      </c>
      <c r="T74" t="str">
        <f>"P6V"&amp;TEXT(pwmtable!B77,0)&amp;","</f>
        <v>P6V72,</v>
      </c>
      <c r="V74" t="str">
        <f>"#define P7V"&amp;TEXT(pwmtable!B77,0)&amp;"    "&amp;TEXT(pwmtable!J77,"0")</f>
        <v>#define P7V72    263</v>
      </c>
      <c r="W74" t="str">
        <f>"P7V"&amp;TEXT(pwmtable!B77,0)&amp;","</f>
        <v>P7V72,</v>
      </c>
    </row>
    <row r="75" spans="1:23" x14ac:dyDescent="0.2">
      <c r="A75" t="str">
        <f>"#define P0V"&amp;TEXT(pwmtable!B78,0)&amp;"    "&amp;TEXT(pwmtable!J78,"0")</f>
        <v>#define P0V73    266</v>
      </c>
      <c r="B75" t="str">
        <f>"P0V"&amp;TEXT(pwmtable!B78,0)&amp;","</f>
        <v>P0V73,</v>
      </c>
      <c r="D75" t="str">
        <f>"#define P1V"&amp;TEXT(pwmtable!B78,0)&amp;"    "&amp;TEXT(pwmtable!J78,"0")</f>
        <v>#define P1V73    266</v>
      </c>
      <c r="E75" t="str">
        <f>"P1V"&amp;TEXT(pwmtable!B78,0)&amp;","</f>
        <v>P1V73,</v>
      </c>
      <c r="G75" t="str">
        <f>"#define P2V"&amp;TEXT(pwmtable!B78,0)&amp;"    "&amp;TEXT(pwmtable!J78,"0")</f>
        <v>#define P2V73    266</v>
      </c>
      <c r="H75" t="str">
        <f>"P2V"&amp;TEXT(pwmtable!B78,0)&amp;","</f>
        <v>P2V73,</v>
      </c>
      <c r="J75" t="str">
        <f>"#define P3V"&amp;TEXT(pwmtable!B78,0)&amp;"    "&amp;TEXT(pwmtable!J78,"0")</f>
        <v>#define P3V73    266</v>
      </c>
      <c r="K75" t="str">
        <f>"P3V"&amp;TEXT(pwmtable!B78,0)&amp;","</f>
        <v>P3V73,</v>
      </c>
      <c r="M75" t="str">
        <f>"#define P4V"&amp;TEXT(pwmtable!B78,0)&amp;"    "&amp;TEXT(pwmtable!J78,"0")</f>
        <v>#define P4V73    266</v>
      </c>
      <c r="N75" t="str">
        <f>"P4V"&amp;TEXT(pwmtable!B78,0)&amp;","</f>
        <v>P4V73,</v>
      </c>
      <c r="P75" t="str">
        <f>"#define P5V"&amp;TEXT(pwmtable!B78,0)&amp;"    "&amp;TEXT(pwmtable!J78,"0")</f>
        <v>#define P5V73    266</v>
      </c>
      <c r="Q75" t="str">
        <f>"P5V"&amp;TEXT(pwmtable!B78,0)&amp;","</f>
        <v>P5V73,</v>
      </c>
      <c r="S75" t="str">
        <f>"#define P6V"&amp;TEXT(pwmtable!B78,0)&amp;"    "&amp;TEXT(pwmtable!J78,"0")</f>
        <v>#define P6V73    266</v>
      </c>
      <c r="T75" t="str">
        <f>"P6V"&amp;TEXT(pwmtable!B78,0)&amp;","</f>
        <v>P6V73,</v>
      </c>
      <c r="V75" t="str">
        <f>"#define P7V"&amp;TEXT(pwmtable!B78,0)&amp;"    "&amp;TEXT(pwmtable!J78,"0")</f>
        <v>#define P7V73    266</v>
      </c>
      <c r="W75" t="str">
        <f>"P7V"&amp;TEXT(pwmtable!B78,0)&amp;","</f>
        <v>P7V73,</v>
      </c>
    </row>
    <row r="76" spans="1:23" x14ac:dyDescent="0.2">
      <c r="A76" t="str">
        <f>"#define P0V"&amp;TEXT(pwmtable!B79,0)&amp;"    "&amp;TEXT(pwmtable!J79,"0")</f>
        <v>#define P0V74    270</v>
      </c>
      <c r="B76" t="str">
        <f>"P0V"&amp;TEXT(pwmtable!B79,0)&amp;","</f>
        <v>P0V74,</v>
      </c>
      <c r="D76" t="str">
        <f>"#define P1V"&amp;TEXT(pwmtable!B79,0)&amp;"    "&amp;TEXT(pwmtable!J79,"0")</f>
        <v>#define P1V74    270</v>
      </c>
      <c r="E76" t="str">
        <f>"P1V"&amp;TEXT(pwmtable!B79,0)&amp;","</f>
        <v>P1V74,</v>
      </c>
      <c r="G76" t="str">
        <f>"#define P2V"&amp;TEXT(pwmtable!B79,0)&amp;"    "&amp;TEXT(pwmtable!J79,"0")</f>
        <v>#define P2V74    270</v>
      </c>
      <c r="H76" t="str">
        <f>"P2V"&amp;TEXT(pwmtable!B79,0)&amp;","</f>
        <v>P2V74,</v>
      </c>
      <c r="J76" t="str">
        <f>"#define P3V"&amp;TEXT(pwmtable!B79,0)&amp;"    "&amp;TEXT(pwmtable!J79,"0")</f>
        <v>#define P3V74    270</v>
      </c>
      <c r="K76" t="str">
        <f>"P3V"&amp;TEXT(pwmtable!B79,0)&amp;","</f>
        <v>P3V74,</v>
      </c>
      <c r="M76" t="str">
        <f>"#define P4V"&amp;TEXT(pwmtable!B79,0)&amp;"    "&amp;TEXT(pwmtable!J79,"0")</f>
        <v>#define P4V74    270</v>
      </c>
      <c r="N76" t="str">
        <f>"P4V"&amp;TEXT(pwmtable!B79,0)&amp;","</f>
        <v>P4V74,</v>
      </c>
      <c r="P76" t="str">
        <f>"#define P5V"&amp;TEXT(pwmtable!B79,0)&amp;"    "&amp;TEXT(pwmtable!J79,"0")</f>
        <v>#define P5V74    270</v>
      </c>
      <c r="Q76" t="str">
        <f>"P5V"&amp;TEXT(pwmtable!B79,0)&amp;","</f>
        <v>P5V74,</v>
      </c>
      <c r="S76" t="str">
        <f>"#define P6V"&amp;TEXT(pwmtable!B79,0)&amp;"    "&amp;TEXT(pwmtable!J79,"0")</f>
        <v>#define P6V74    270</v>
      </c>
      <c r="T76" t="str">
        <f>"P6V"&amp;TEXT(pwmtable!B79,0)&amp;","</f>
        <v>P6V74,</v>
      </c>
      <c r="V76" t="str">
        <f>"#define P7V"&amp;TEXT(pwmtable!B79,0)&amp;"    "&amp;TEXT(pwmtable!J79,"0")</f>
        <v>#define P7V74    270</v>
      </c>
      <c r="W76" t="str">
        <f>"P7V"&amp;TEXT(pwmtable!B79,0)&amp;","</f>
        <v>P7V74,</v>
      </c>
    </row>
    <row r="77" spans="1:23" x14ac:dyDescent="0.2">
      <c r="A77" t="str">
        <f>"#define P0V"&amp;TEXT(pwmtable!B80,0)&amp;"    "&amp;TEXT(pwmtable!J80,"0")</f>
        <v>#define P0V75    272</v>
      </c>
      <c r="B77" t="str">
        <f>"P0V"&amp;TEXT(pwmtable!B80,0)&amp;","</f>
        <v>P0V75,</v>
      </c>
      <c r="D77" t="str">
        <f>"#define P1V"&amp;TEXT(pwmtable!B80,0)&amp;"    "&amp;TEXT(pwmtable!J80,"0")</f>
        <v>#define P1V75    272</v>
      </c>
      <c r="E77" t="str">
        <f>"P1V"&amp;TEXT(pwmtable!B80,0)&amp;","</f>
        <v>P1V75,</v>
      </c>
      <c r="G77" t="str">
        <f>"#define P2V"&amp;TEXT(pwmtable!B80,0)&amp;"    "&amp;TEXT(pwmtable!J80,"0")</f>
        <v>#define P2V75    272</v>
      </c>
      <c r="H77" t="str">
        <f>"P2V"&amp;TEXT(pwmtable!B80,0)&amp;","</f>
        <v>P2V75,</v>
      </c>
      <c r="J77" t="str">
        <f>"#define P3V"&amp;TEXT(pwmtable!B80,0)&amp;"    "&amp;TEXT(pwmtable!J80,"0")</f>
        <v>#define P3V75    272</v>
      </c>
      <c r="K77" t="str">
        <f>"P3V"&amp;TEXT(pwmtable!B80,0)&amp;","</f>
        <v>P3V75,</v>
      </c>
      <c r="M77" t="str">
        <f>"#define P4V"&amp;TEXT(pwmtable!B80,0)&amp;"    "&amp;TEXT(pwmtable!J80,"0")</f>
        <v>#define P4V75    272</v>
      </c>
      <c r="N77" t="str">
        <f>"P4V"&amp;TEXT(pwmtable!B80,0)&amp;","</f>
        <v>P4V75,</v>
      </c>
      <c r="P77" t="str">
        <f>"#define P5V"&amp;TEXT(pwmtable!B80,0)&amp;"    "&amp;TEXT(pwmtable!J80,"0")</f>
        <v>#define P5V75    272</v>
      </c>
      <c r="Q77" t="str">
        <f>"P5V"&amp;TEXT(pwmtable!B80,0)&amp;","</f>
        <v>P5V75,</v>
      </c>
      <c r="S77" t="str">
        <f>"#define P6V"&amp;TEXT(pwmtable!B80,0)&amp;"    "&amp;TEXT(pwmtable!J80,"0")</f>
        <v>#define P6V75    272</v>
      </c>
      <c r="T77" t="str">
        <f>"P6V"&amp;TEXT(pwmtable!B80,0)&amp;","</f>
        <v>P6V75,</v>
      </c>
      <c r="V77" t="str">
        <f>"#define P7V"&amp;TEXT(pwmtable!B80,0)&amp;"    "&amp;TEXT(pwmtable!J80,"0")</f>
        <v>#define P7V75    272</v>
      </c>
      <c r="W77" t="str">
        <f>"P7V"&amp;TEXT(pwmtable!B80,0)&amp;","</f>
        <v>P7V75,</v>
      </c>
    </row>
    <row r="78" spans="1:23" x14ac:dyDescent="0.2">
      <c r="A78" t="str">
        <f>"#define P0V"&amp;TEXT(pwmtable!B81,0)&amp;"    "&amp;TEXT(pwmtable!J81,"0")</f>
        <v>#define P0V76    275</v>
      </c>
      <c r="B78" t="str">
        <f>"P0V"&amp;TEXT(pwmtable!B81,0)&amp;","</f>
        <v>P0V76,</v>
      </c>
      <c r="D78" t="str">
        <f>"#define P1V"&amp;TEXT(pwmtable!B81,0)&amp;"    "&amp;TEXT(pwmtable!J81,"0")</f>
        <v>#define P1V76    275</v>
      </c>
      <c r="E78" t="str">
        <f>"P1V"&amp;TEXT(pwmtable!B81,0)&amp;","</f>
        <v>P1V76,</v>
      </c>
      <c r="G78" t="str">
        <f>"#define P2V"&amp;TEXT(pwmtable!B81,0)&amp;"    "&amp;TEXT(pwmtable!J81,"0")</f>
        <v>#define P2V76    275</v>
      </c>
      <c r="H78" t="str">
        <f>"P2V"&amp;TEXT(pwmtable!B81,0)&amp;","</f>
        <v>P2V76,</v>
      </c>
      <c r="J78" t="str">
        <f>"#define P3V"&amp;TEXT(pwmtable!B81,0)&amp;"    "&amp;TEXT(pwmtable!J81,"0")</f>
        <v>#define P3V76    275</v>
      </c>
      <c r="K78" t="str">
        <f>"P3V"&amp;TEXT(pwmtable!B81,0)&amp;","</f>
        <v>P3V76,</v>
      </c>
      <c r="M78" t="str">
        <f>"#define P4V"&amp;TEXT(pwmtable!B81,0)&amp;"    "&amp;TEXT(pwmtable!J81,"0")</f>
        <v>#define P4V76    275</v>
      </c>
      <c r="N78" t="str">
        <f>"P4V"&amp;TEXT(pwmtable!B81,0)&amp;","</f>
        <v>P4V76,</v>
      </c>
      <c r="P78" t="str">
        <f>"#define P5V"&amp;TEXT(pwmtable!B81,0)&amp;"    "&amp;TEXT(pwmtable!J81,"0")</f>
        <v>#define P5V76    275</v>
      </c>
      <c r="Q78" t="str">
        <f>"P5V"&amp;TEXT(pwmtable!B81,0)&amp;","</f>
        <v>P5V76,</v>
      </c>
      <c r="S78" t="str">
        <f>"#define P6V"&amp;TEXT(pwmtable!B81,0)&amp;"    "&amp;TEXT(pwmtable!J81,"0")</f>
        <v>#define P6V76    275</v>
      </c>
      <c r="T78" t="str">
        <f>"P6V"&amp;TEXT(pwmtable!B81,0)&amp;","</f>
        <v>P6V76,</v>
      </c>
      <c r="V78" t="str">
        <f>"#define P7V"&amp;TEXT(pwmtable!B81,0)&amp;"    "&amp;TEXT(pwmtable!J81,"0")</f>
        <v>#define P7V76    275</v>
      </c>
      <c r="W78" t="str">
        <f>"P7V"&amp;TEXT(pwmtable!B81,0)&amp;","</f>
        <v>P7V76,</v>
      </c>
    </row>
    <row r="79" spans="1:23" x14ac:dyDescent="0.2">
      <c r="A79" t="str">
        <f>"#define P0V"&amp;TEXT(pwmtable!B82,0)&amp;"    "&amp;TEXT(pwmtable!J82,"0")</f>
        <v>#define P0V77    278</v>
      </c>
      <c r="B79" t="str">
        <f>"P0V"&amp;TEXT(pwmtable!B82,0)&amp;","</f>
        <v>P0V77,</v>
      </c>
      <c r="D79" t="str">
        <f>"#define P1V"&amp;TEXT(pwmtable!B82,0)&amp;"    "&amp;TEXT(pwmtable!J82,"0")</f>
        <v>#define P1V77    278</v>
      </c>
      <c r="E79" t="str">
        <f>"P1V"&amp;TEXT(pwmtable!B82,0)&amp;","</f>
        <v>P1V77,</v>
      </c>
      <c r="G79" t="str">
        <f>"#define P2V"&amp;TEXT(pwmtable!B82,0)&amp;"    "&amp;TEXT(pwmtable!J82,"0")</f>
        <v>#define P2V77    278</v>
      </c>
      <c r="H79" t="str">
        <f>"P2V"&amp;TEXT(pwmtable!B82,0)&amp;","</f>
        <v>P2V77,</v>
      </c>
      <c r="J79" t="str">
        <f>"#define P3V"&amp;TEXT(pwmtable!B82,0)&amp;"    "&amp;TEXT(pwmtable!J82,"0")</f>
        <v>#define P3V77    278</v>
      </c>
      <c r="K79" t="str">
        <f>"P3V"&amp;TEXT(pwmtable!B82,0)&amp;","</f>
        <v>P3V77,</v>
      </c>
      <c r="M79" t="str">
        <f>"#define P4V"&amp;TEXT(pwmtable!B82,0)&amp;"    "&amp;TEXT(pwmtable!J82,"0")</f>
        <v>#define P4V77    278</v>
      </c>
      <c r="N79" t="str">
        <f>"P4V"&amp;TEXT(pwmtable!B82,0)&amp;","</f>
        <v>P4V77,</v>
      </c>
      <c r="P79" t="str">
        <f>"#define P5V"&amp;TEXT(pwmtable!B82,0)&amp;"    "&amp;TEXT(pwmtable!J82,"0")</f>
        <v>#define P5V77    278</v>
      </c>
      <c r="Q79" t="str">
        <f>"P5V"&amp;TEXT(pwmtable!B82,0)&amp;","</f>
        <v>P5V77,</v>
      </c>
      <c r="S79" t="str">
        <f>"#define P6V"&amp;TEXT(pwmtable!B82,0)&amp;"    "&amp;TEXT(pwmtable!J82,"0")</f>
        <v>#define P6V77    278</v>
      </c>
      <c r="T79" t="str">
        <f>"P6V"&amp;TEXT(pwmtable!B82,0)&amp;","</f>
        <v>P6V77,</v>
      </c>
      <c r="V79" t="str">
        <f>"#define P7V"&amp;TEXT(pwmtable!B82,0)&amp;"    "&amp;TEXT(pwmtable!J82,"0")</f>
        <v>#define P7V77    278</v>
      </c>
      <c r="W79" t="str">
        <f>"P7V"&amp;TEXT(pwmtable!B82,0)&amp;","</f>
        <v>P7V77,</v>
      </c>
    </row>
    <row r="80" spans="1:23" x14ac:dyDescent="0.2">
      <c r="A80" t="str">
        <f>"#define P0V"&amp;TEXT(pwmtable!B83,0)&amp;"    "&amp;TEXT(pwmtable!J83,"0")</f>
        <v>#define P0V78    282</v>
      </c>
      <c r="B80" t="str">
        <f>"P0V"&amp;TEXT(pwmtable!B83,0)&amp;","</f>
        <v>P0V78,</v>
      </c>
      <c r="D80" t="str">
        <f>"#define P1V"&amp;TEXT(pwmtable!B83,0)&amp;"    "&amp;TEXT(pwmtable!J83,"0")</f>
        <v>#define P1V78    282</v>
      </c>
      <c r="E80" t="str">
        <f>"P1V"&amp;TEXT(pwmtable!B83,0)&amp;","</f>
        <v>P1V78,</v>
      </c>
      <c r="G80" t="str">
        <f>"#define P2V"&amp;TEXT(pwmtable!B83,0)&amp;"    "&amp;TEXT(pwmtable!J83,"0")</f>
        <v>#define P2V78    282</v>
      </c>
      <c r="H80" t="str">
        <f>"P2V"&amp;TEXT(pwmtable!B83,0)&amp;","</f>
        <v>P2V78,</v>
      </c>
      <c r="J80" t="str">
        <f>"#define P3V"&amp;TEXT(pwmtable!B83,0)&amp;"    "&amp;TEXT(pwmtable!J83,"0")</f>
        <v>#define P3V78    282</v>
      </c>
      <c r="K80" t="str">
        <f>"P3V"&amp;TEXT(pwmtable!B83,0)&amp;","</f>
        <v>P3V78,</v>
      </c>
      <c r="M80" t="str">
        <f>"#define P4V"&amp;TEXT(pwmtable!B83,0)&amp;"    "&amp;TEXT(pwmtable!J83,"0")</f>
        <v>#define P4V78    282</v>
      </c>
      <c r="N80" t="str">
        <f>"P4V"&amp;TEXT(pwmtable!B83,0)&amp;","</f>
        <v>P4V78,</v>
      </c>
      <c r="P80" t="str">
        <f>"#define P5V"&amp;TEXT(pwmtable!B83,0)&amp;"    "&amp;TEXT(pwmtable!J83,"0")</f>
        <v>#define P5V78    282</v>
      </c>
      <c r="Q80" t="str">
        <f>"P5V"&amp;TEXT(pwmtable!B83,0)&amp;","</f>
        <v>P5V78,</v>
      </c>
      <c r="S80" t="str">
        <f>"#define P6V"&amp;TEXT(pwmtable!B83,0)&amp;"    "&amp;TEXT(pwmtable!J83,"0")</f>
        <v>#define P6V78    282</v>
      </c>
      <c r="T80" t="str">
        <f>"P6V"&amp;TEXT(pwmtable!B83,0)&amp;","</f>
        <v>P6V78,</v>
      </c>
      <c r="V80" t="str">
        <f>"#define P7V"&amp;TEXT(pwmtable!B83,0)&amp;"    "&amp;TEXT(pwmtable!J83,"0")</f>
        <v>#define P7V78    282</v>
      </c>
      <c r="W80" t="str">
        <f>"P7V"&amp;TEXT(pwmtable!B83,0)&amp;","</f>
        <v>P7V78,</v>
      </c>
    </row>
    <row r="81" spans="1:23" x14ac:dyDescent="0.2">
      <c r="A81" t="str">
        <f>"#define P0V"&amp;TEXT(pwmtable!B84,0)&amp;"    "&amp;TEXT(pwmtable!J84,"0")</f>
        <v>#define P0V79    285</v>
      </c>
      <c r="B81" t="str">
        <f>"P0V"&amp;TEXT(pwmtable!B84,0)&amp;","</f>
        <v>P0V79,</v>
      </c>
      <c r="D81" t="str">
        <f>"#define P1V"&amp;TEXT(pwmtable!B84,0)&amp;"    "&amp;TEXT(pwmtable!J84,"0")</f>
        <v>#define P1V79    285</v>
      </c>
      <c r="E81" t="str">
        <f>"P1V"&amp;TEXT(pwmtable!B84,0)&amp;","</f>
        <v>P1V79,</v>
      </c>
      <c r="G81" t="str">
        <f>"#define P2V"&amp;TEXT(pwmtable!B84,0)&amp;"    "&amp;TEXT(pwmtable!J84,"0")</f>
        <v>#define P2V79    285</v>
      </c>
      <c r="H81" t="str">
        <f>"P2V"&amp;TEXT(pwmtable!B84,0)&amp;","</f>
        <v>P2V79,</v>
      </c>
      <c r="J81" t="str">
        <f>"#define P3V"&amp;TEXT(pwmtable!B84,0)&amp;"    "&amp;TEXT(pwmtable!J84,"0")</f>
        <v>#define P3V79    285</v>
      </c>
      <c r="K81" t="str">
        <f>"P3V"&amp;TEXT(pwmtable!B84,0)&amp;","</f>
        <v>P3V79,</v>
      </c>
      <c r="M81" t="str">
        <f>"#define P4V"&amp;TEXT(pwmtable!B84,0)&amp;"    "&amp;TEXT(pwmtable!J84,"0")</f>
        <v>#define P4V79    285</v>
      </c>
      <c r="N81" t="str">
        <f>"P4V"&amp;TEXT(pwmtable!B84,0)&amp;","</f>
        <v>P4V79,</v>
      </c>
      <c r="P81" t="str">
        <f>"#define P5V"&amp;TEXT(pwmtable!B84,0)&amp;"    "&amp;TEXT(pwmtable!J84,"0")</f>
        <v>#define P5V79    285</v>
      </c>
      <c r="Q81" t="str">
        <f>"P5V"&amp;TEXT(pwmtable!B84,0)&amp;","</f>
        <v>P5V79,</v>
      </c>
      <c r="S81" t="str">
        <f>"#define P6V"&amp;TEXT(pwmtable!B84,0)&amp;"    "&amp;TEXT(pwmtable!J84,"0")</f>
        <v>#define P6V79    285</v>
      </c>
      <c r="T81" t="str">
        <f>"P6V"&amp;TEXT(pwmtable!B84,0)&amp;","</f>
        <v>P6V79,</v>
      </c>
      <c r="V81" t="str">
        <f>"#define P7V"&amp;TEXT(pwmtable!B84,0)&amp;"    "&amp;TEXT(pwmtable!J84,"0")</f>
        <v>#define P7V79    285</v>
      </c>
      <c r="W81" t="str">
        <f>"P7V"&amp;TEXT(pwmtable!B84,0)&amp;","</f>
        <v>P7V79,</v>
      </c>
    </row>
    <row r="82" spans="1:23" x14ac:dyDescent="0.2">
      <c r="A82" t="str">
        <f>"#define P0V"&amp;TEXT(pwmtable!B85,0)&amp;"    "&amp;TEXT(pwmtable!J85,"0")</f>
        <v>#define P0V80    288</v>
      </c>
      <c r="B82" t="str">
        <f>"P0V"&amp;TEXT(pwmtable!B85,0)&amp;","</f>
        <v>P0V80,</v>
      </c>
      <c r="D82" t="str">
        <f>"#define P1V"&amp;TEXT(pwmtable!B85,0)&amp;"    "&amp;TEXT(pwmtable!J85,"0")</f>
        <v>#define P1V80    288</v>
      </c>
      <c r="E82" t="str">
        <f>"P1V"&amp;TEXT(pwmtable!B85,0)&amp;","</f>
        <v>P1V80,</v>
      </c>
      <c r="G82" t="str">
        <f>"#define P2V"&amp;TEXT(pwmtable!B85,0)&amp;"    "&amp;TEXT(pwmtable!J85,"0")</f>
        <v>#define P2V80    288</v>
      </c>
      <c r="H82" t="str">
        <f>"P2V"&amp;TEXT(pwmtable!B85,0)&amp;","</f>
        <v>P2V80,</v>
      </c>
      <c r="J82" t="str">
        <f>"#define P3V"&amp;TEXT(pwmtable!B85,0)&amp;"    "&amp;TEXT(pwmtable!J85,"0")</f>
        <v>#define P3V80    288</v>
      </c>
      <c r="K82" t="str">
        <f>"P3V"&amp;TEXT(pwmtable!B85,0)&amp;","</f>
        <v>P3V80,</v>
      </c>
      <c r="M82" t="str">
        <f>"#define P4V"&amp;TEXT(pwmtable!B85,0)&amp;"    "&amp;TEXT(pwmtable!J85,"0")</f>
        <v>#define P4V80    288</v>
      </c>
      <c r="N82" t="str">
        <f>"P4V"&amp;TEXT(pwmtable!B85,0)&amp;","</f>
        <v>P4V80,</v>
      </c>
      <c r="P82" t="str">
        <f>"#define P5V"&amp;TEXT(pwmtable!B85,0)&amp;"    "&amp;TEXT(pwmtable!J85,"0")</f>
        <v>#define P5V80    288</v>
      </c>
      <c r="Q82" t="str">
        <f>"P5V"&amp;TEXT(pwmtable!B85,0)&amp;","</f>
        <v>P5V80,</v>
      </c>
      <c r="S82" t="str">
        <f>"#define P6V"&amp;TEXT(pwmtable!B85,0)&amp;"    "&amp;TEXT(pwmtable!J85,"0")</f>
        <v>#define P6V80    288</v>
      </c>
      <c r="T82" t="str">
        <f>"P6V"&amp;TEXT(pwmtable!B85,0)&amp;","</f>
        <v>P6V80,</v>
      </c>
      <c r="V82" t="str">
        <f>"#define P7V"&amp;TEXT(pwmtable!B85,0)&amp;"    "&amp;TEXT(pwmtable!J85,"0")</f>
        <v>#define P7V80    288</v>
      </c>
      <c r="W82" t="str">
        <f>"P7V"&amp;TEXT(pwmtable!B85,0)&amp;","</f>
        <v>P7V80,</v>
      </c>
    </row>
    <row r="83" spans="1:23" x14ac:dyDescent="0.2">
      <c r="A83" t="str">
        <f>"#define P0V"&amp;TEXT(pwmtable!B86,0)&amp;"    "&amp;TEXT(pwmtable!J86,"0")</f>
        <v>#define P0V81    291</v>
      </c>
      <c r="B83" t="str">
        <f>"P0V"&amp;TEXT(pwmtable!B86,0)&amp;","</f>
        <v>P0V81,</v>
      </c>
      <c r="D83" t="str">
        <f>"#define P1V"&amp;TEXT(pwmtable!B86,0)&amp;"    "&amp;TEXT(pwmtable!J86,"0")</f>
        <v>#define P1V81    291</v>
      </c>
      <c r="E83" t="str">
        <f>"P1V"&amp;TEXT(pwmtable!B86,0)&amp;","</f>
        <v>P1V81,</v>
      </c>
      <c r="G83" t="str">
        <f>"#define P2V"&amp;TEXT(pwmtable!B86,0)&amp;"    "&amp;TEXT(pwmtable!J86,"0")</f>
        <v>#define P2V81    291</v>
      </c>
      <c r="H83" t="str">
        <f>"P2V"&amp;TEXT(pwmtable!B86,0)&amp;","</f>
        <v>P2V81,</v>
      </c>
      <c r="J83" t="str">
        <f>"#define P3V"&amp;TEXT(pwmtable!B86,0)&amp;"    "&amp;TEXT(pwmtable!J86,"0")</f>
        <v>#define P3V81    291</v>
      </c>
      <c r="K83" t="str">
        <f>"P3V"&amp;TEXT(pwmtable!B86,0)&amp;","</f>
        <v>P3V81,</v>
      </c>
      <c r="M83" t="str">
        <f>"#define P4V"&amp;TEXT(pwmtable!B86,0)&amp;"    "&amp;TEXT(pwmtable!J86,"0")</f>
        <v>#define P4V81    291</v>
      </c>
      <c r="N83" t="str">
        <f>"P4V"&amp;TEXT(pwmtable!B86,0)&amp;","</f>
        <v>P4V81,</v>
      </c>
      <c r="P83" t="str">
        <f>"#define P5V"&amp;TEXT(pwmtable!B86,0)&amp;"    "&amp;TEXT(pwmtable!J86,"0")</f>
        <v>#define P5V81    291</v>
      </c>
      <c r="Q83" t="str">
        <f>"P5V"&amp;TEXT(pwmtable!B86,0)&amp;","</f>
        <v>P5V81,</v>
      </c>
      <c r="S83" t="str">
        <f>"#define P6V"&amp;TEXT(pwmtable!B86,0)&amp;"    "&amp;TEXT(pwmtable!J86,"0")</f>
        <v>#define P6V81    291</v>
      </c>
      <c r="T83" t="str">
        <f>"P6V"&amp;TEXT(pwmtable!B86,0)&amp;","</f>
        <v>P6V81,</v>
      </c>
      <c r="V83" t="str">
        <f>"#define P7V"&amp;TEXT(pwmtable!B86,0)&amp;"    "&amp;TEXT(pwmtable!J86,"0")</f>
        <v>#define P7V81    291</v>
      </c>
      <c r="W83" t="str">
        <f>"P7V"&amp;TEXT(pwmtable!B86,0)&amp;","</f>
        <v>P7V81,</v>
      </c>
    </row>
    <row r="84" spans="1:23" x14ac:dyDescent="0.2">
      <c r="A84" t="str">
        <f>"#define P0V"&amp;TEXT(pwmtable!B87,0)&amp;"    "&amp;TEXT(pwmtable!J87,"0")</f>
        <v>#define P0V82    294</v>
      </c>
      <c r="B84" t="str">
        <f>"P0V"&amp;TEXT(pwmtable!B87,0)&amp;","</f>
        <v>P0V82,</v>
      </c>
      <c r="D84" t="str">
        <f>"#define P1V"&amp;TEXT(pwmtable!B87,0)&amp;"    "&amp;TEXT(pwmtable!J87,"0")</f>
        <v>#define P1V82    294</v>
      </c>
      <c r="E84" t="str">
        <f>"P1V"&amp;TEXT(pwmtable!B87,0)&amp;","</f>
        <v>P1V82,</v>
      </c>
      <c r="G84" t="str">
        <f>"#define P2V"&amp;TEXT(pwmtable!B87,0)&amp;"    "&amp;TEXT(pwmtable!J87,"0")</f>
        <v>#define P2V82    294</v>
      </c>
      <c r="H84" t="str">
        <f>"P2V"&amp;TEXT(pwmtable!B87,0)&amp;","</f>
        <v>P2V82,</v>
      </c>
      <c r="J84" t="str">
        <f>"#define P3V"&amp;TEXT(pwmtable!B87,0)&amp;"    "&amp;TEXT(pwmtable!J87,"0")</f>
        <v>#define P3V82    294</v>
      </c>
      <c r="K84" t="str">
        <f>"P3V"&amp;TEXT(pwmtable!B87,0)&amp;","</f>
        <v>P3V82,</v>
      </c>
      <c r="M84" t="str">
        <f>"#define P4V"&amp;TEXT(pwmtable!B87,0)&amp;"    "&amp;TEXT(pwmtable!J87,"0")</f>
        <v>#define P4V82    294</v>
      </c>
      <c r="N84" t="str">
        <f>"P4V"&amp;TEXT(pwmtable!B87,0)&amp;","</f>
        <v>P4V82,</v>
      </c>
      <c r="P84" t="str">
        <f>"#define P5V"&amp;TEXT(pwmtable!B87,0)&amp;"    "&amp;TEXT(pwmtable!J87,"0")</f>
        <v>#define P5V82    294</v>
      </c>
      <c r="Q84" t="str">
        <f>"P5V"&amp;TEXT(pwmtable!B87,0)&amp;","</f>
        <v>P5V82,</v>
      </c>
      <c r="S84" t="str">
        <f>"#define P6V"&amp;TEXT(pwmtable!B87,0)&amp;"    "&amp;TEXT(pwmtable!J87,"0")</f>
        <v>#define P6V82    294</v>
      </c>
      <c r="T84" t="str">
        <f>"P6V"&amp;TEXT(pwmtable!B87,0)&amp;","</f>
        <v>P6V82,</v>
      </c>
      <c r="V84" t="str">
        <f>"#define P7V"&amp;TEXT(pwmtable!B87,0)&amp;"    "&amp;TEXT(pwmtable!J87,"0")</f>
        <v>#define P7V82    294</v>
      </c>
      <c r="W84" t="str">
        <f>"P7V"&amp;TEXT(pwmtable!B87,0)&amp;","</f>
        <v>P7V82,</v>
      </c>
    </row>
    <row r="85" spans="1:23" x14ac:dyDescent="0.2">
      <c r="A85" t="str">
        <f>"#define P0V"&amp;TEXT(pwmtable!B88,0)&amp;"    "&amp;TEXT(pwmtable!J88,"0")</f>
        <v>#define P0V83    297</v>
      </c>
      <c r="B85" t="str">
        <f>"P0V"&amp;TEXT(pwmtable!B88,0)&amp;","</f>
        <v>P0V83,</v>
      </c>
      <c r="D85" t="str">
        <f>"#define P1V"&amp;TEXT(pwmtable!B88,0)&amp;"    "&amp;TEXT(pwmtable!J88,"0")</f>
        <v>#define P1V83    297</v>
      </c>
      <c r="E85" t="str">
        <f>"P1V"&amp;TEXT(pwmtable!B88,0)&amp;","</f>
        <v>P1V83,</v>
      </c>
      <c r="G85" t="str">
        <f>"#define P2V"&amp;TEXT(pwmtable!B88,0)&amp;"    "&amp;TEXT(pwmtable!J88,"0")</f>
        <v>#define P2V83    297</v>
      </c>
      <c r="H85" t="str">
        <f>"P2V"&amp;TEXT(pwmtable!B88,0)&amp;","</f>
        <v>P2V83,</v>
      </c>
      <c r="J85" t="str">
        <f>"#define P3V"&amp;TEXT(pwmtable!B88,0)&amp;"    "&amp;TEXT(pwmtable!J88,"0")</f>
        <v>#define P3V83    297</v>
      </c>
      <c r="K85" t="str">
        <f>"P3V"&amp;TEXT(pwmtable!B88,0)&amp;","</f>
        <v>P3V83,</v>
      </c>
      <c r="M85" t="str">
        <f>"#define P4V"&amp;TEXT(pwmtable!B88,0)&amp;"    "&amp;TEXT(pwmtable!J88,"0")</f>
        <v>#define P4V83    297</v>
      </c>
      <c r="N85" t="str">
        <f>"P4V"&amp;TEXT(pwmtable!B88,0)&amp;","</f>
        <v>P4V83,</v>
      </c>
      <c r="P85" t="str">
        <f>"#define P5V"&amp;TEXT(pwmtable!B88,0)&amp;"    "&amp;TEXT(pwmtable!J88,"0")</f>
        <v>#define P5V83    297</v>
      </c>
      <c r="Q85" t="str">
        <f>"P5V"&amp;TEXT(pwmtable!B88,0)&amp;","</f>
        <v>P5V83,</v>
      </c>
      <c r="S85" t="str">
        <f>"#define P6V"&amp;TEXT(pwmtable!B88,0)&amp;"    "&amp;TEXT(pwmtable!J88,"0")</f>
        <v>#define P6V83    297</v>
      </c>
      <c r="T85" t="str">
        <f>"P6V"&amp;TEXT(pwmtable!B88,0)&amp;","</f>
        <v>P6V83,</v>
      </c>
      <c r="V85" t="str">
        <f>"#define P7V"&amp;TEXT(pwmtable!B88,0)&amp;"    "&amp;TEXT(pwmtable!J88,"0")</f>
        <v>#define P7V83    297</v>
      </c>
      <c r="W85" t="str">
        <f>"P7V"&amp;TEXT(pwmtable!B88,0)&amp;","</f>
        <v>P7V83,</v>
      </c>
    </row>
    <row r="86" spans="1:23" x14ac:dyDescent="0.2">
      <c r="A86" t="str">
        <f>"#define P0V"&amp;TEXT(pwmtable!B89,0)&amp;"    "&amp;TEXT(pwmtable!J89,"0")</f>
        <v>#define P0V84    300</v>
      </c>
      <c r="B86" t="str">
        <f>"P0V"&amp;TEXT(pwmtable!B89,0)&amp;","</f>
        <v>P0V84,</v>
      </c>
      <c r="D86" t="str">
        <f>"#define P1V"&amp;TEXT(pwmtable!B89,0)&amp;"    "&amp;TEXT(pwmtable!J89,"0")</f>
        <v>#define P1V84    300</v>
      </c>
      <c r="E86" t="str">
        <f>"P1V"&amp;TEXT(pwmtable!B89,0)&amp;","</f>
        <v>P1V84,</v>
      </c>
      <c r="G86" t="str">
        <f>"#define P2V"&amp;TEXT(pwmtable!B89,0)&amp;"    "&amp;TEXT(pwmtable!J89,"0")</f>
        <v>#define P2V84    300</v>
      </c>
      <c r="H86" t="str">
        <f>"P2V"&amp;TEXT(pwmtable!B89,0)&amp;","</f>
        <v>P2V84,</v>
      </c>
      <c r="J86" t="str">
        <f>"#define P3V"&amp;TEXT(pwmtable!B89,0)&amp;"    "&amp;TEXT(pwmtable!J89,"0")</f>
        <v>#define P3V84    300</v>
      </c>
      <c r="K86" t="str">
        <f>"P3V"&amp;TEXT(pwmtable!B89,0)&amp;","</f>
        <v>P3V84,</v>
      </c>
      <c r="M86" t="str">
        <f>"#define P4V"&amp;TEXT(pwmtable!B89,0)&amp;"    "&amp;TEXT(pwmtable!J89,"0")</f>
        <v>#define P4V84    300</v>
      </c>
      <c r="N86" t="str">
        <f>"P4V"&amp;TEXT(pwmtable!B89,0)&amp;","</f>
        <v>P4V84,</v>
      </c>
      <c r="P86" t="str">
        <f>"#define P5V"&amp;TEXT(pwmtable!B89,0)&amp;"    "&amp;TEXT(pwmtable!J89,"0")</f>
        <v>#define P5V84    300</v>
      </c>
      <c r="Q86" t="str">
        <f>"P5V"&amp;TEXT(pwmtable!B89,0)&amp;","</f>
        <v>P5V84,</v>
      </c>
      <c r="S86" t="str">
        <f>"#define P6V"&amp;TEXT(pwmtable!B89,0)&amp;"    "&amp;TEXT(pwmtable!J89,"0")</f>
        <v>#define P6V84    300</v>
      </c>
      <c r="T86" t="str">
        <f>"P6V"&amp;TEXT(pwmtable!B89,0)&amp;","</f>
        <v>P6V84,</v>
      </c>
      <c r="V86" t="str">
        <f>"#define P7V"&amp;TEXT(pwmtable!B89,0)&amp;"    "&amp;TEXT(pwmtable!J89,"0")</f>
        <v>#define P7V84    300</v>
      </c>
      <c r="W86" t="str">
        <f>"P7V"&amp;TEXT(pwmtable!B89,0)&amp;","</f>
        <v>P7V84,</v>
      </c>
    </row>
    <row r="87" spans="1:23" x14ac:dyDescent="0.2">
      <c r="A87" t="str">
        <f>"#define P0V"&amp;TEXT(pwmtable!B90,0)&amp;"    "&amp;TEXT(pwmtable!J90,"0")</f>
        <v>#define P0V85    304</v>
      </c>
      <c r="B87" t="str">
        <f>"P0V"&amp;TEXT(pwmtable!B90,0)&amp;","</f>
        <v>P0V85,</v>
      </c>
      <c r="D87" t="str">
        <f>"#define P1V"&amp;TEXT(pwmtable!B90,0)&amp;"    "&amp;TEXT(pwmtable!J90,"0")</f>
        <v>#define P1V85    304</v>
      </c>
      <c r="E87" t="str">
        <f>"P1V"&amp;TEXT(pwmtable!B90,0)&amp;","</f>
        <v>P1V85,</v>
      </c>
      <c r="G87" t="str">
        <f>"#define P2V"&amp;TEXT(pwmtable!B90,0)&amp;"    "&amp;TEXT(pwmtable!J90,"0")</f>
        <v>#define P2V85    304</v>
      </c>
      <c r="H87" t="str">
        <f>"P2V"&amp;TEXT(pwmtable!B90,0)&amp;","</f>
        <v>P2V85,</v>
      </c>
      <c r="J87" t="str">
        <f>"#define P3V"&amp;TEXT(pwmtable!B90,0)&amp;"    "&amp;TEXT(pwmtable!J90,"0")</f>
        <v>#define P3V85    304</v>
      </c>
      <c r="K87" t="str">
        <f>"P3V"&amp;TEXT(pwmtable!B90,0)&amp;","</f>
        <v>P3V85,</v>
      </c>
      <c r="M87" t="str">
        <f>"#define P4V"&amp;TEXT(pwmtable!B90,0)&amp;"    "&amp;TEXT(pwmtable!J90,"0")</f>
        <v>#define P4V85    304</v>
      </c>
      <c r="N87" t="str">
        <f>"P4V"&amp;TEXT(pwmtable!B90,0)&amp;","</f>
        <v>P4V85,</v>
      </c>
      <c r="P87" t="str">
        <f>"#define P5V"&amp;TEXT(pwmtable!B90,0)&amp;"    "&amp;TEXT(pwmtable!J90,"0")</f>
        <v>#define P5V85    304</v>
      </c>
      <c r="Q87" t="str">
        <f>"P5V"&amp;TEXT(pwmtable!B90,0)&amp;","</f>
        <v>P5V85,</v>
      </c>
      <c r="S87" t="str">
        <f>"#define P6V"&amp;TEXT(pwmtable!B90,0)&amp;"    "&amp;TEXT(pwmtable!J90,"0")</f>
        <v>#define P6V85    304</v>
      </c>
      <c r="T87" t="str">
        <f>"P6V"&amp;TEXT(pwmtable!B90,0)&amp;","</f>
        <v>P6V85,</v>
      </c>
      <c r="V87" t="str">
        <f>"#define P7V"&amp;TEXT(pwmtable!B90,0)&amp;"    "&amp;TEXT(pwmtable!J90,"0")</f>
        <v>#define P7V85    304</v>
      </c>
      <c r="W87" t="str">
        <f>"P7V"&amp;TEXT(pwmtable!B90,0)&amp;","</f>
        <v>P7V85,</v>
      </c>
    </row>
    <row r="88" spans="1:23" x14ac:dyDescent="0.2">
      <c r="A88" t="str">
        <f>"#define P0V"&amp;TEXT(pwmtable!B91,0)&amp;"    "&amp;TEXT(pwmtable!J91,"0")</f>
        <v>#define P0V86    307</v>
      </c>
      <c r="B88" t="str">
        <f>"P0V"&amp;TEXT(pwmtable!B91,0)&amp;","</f>
        <v>P0V86,</v>
      </c>
      <c r="D88" t="str">
        <f>"#define P1V"&amp;TEXT(pwmtable!B91,0)&amp;"    "&amp;TEXT(pwmtable!J91,"0")</f>
        <v>#define P1V86    307</v>
      </c>
      <c r="E88" t="str">
        <f>"P1V"&amp;TEXT(pwmtable!B91,0)&amp;","</f>
        <v>P1V86,</v>
      </c>
      <c r="G88" t="str">
        <f>"#define P2V"&amp;TEXT(pwmtable!B91,0)&amp;"    "&amp;TEXT(pwmtable!J91,"0")</f>
        <v>#define P2V86    307</v>
      </c>
      <c r="H88" t="str">
        <f>"P2V"&amp;TEXT(pwmtable!B91,0)&amp;","</f>
        <v>P2V86,</v>
      </c>
      <c r="J88" t="str">
        <f>"#define P3V"&amp;TEXT(pwmtable!B91,0)&amp;"    "&amp;TEXT(pwmtable!J91,"0")</f>
        <v>#define P3V86    307</v>
      </c>
      <c r="K88" t="str">
        <f>"P3V"&amp;TEXT(pwmtable!B91,0)&amp;","</f>
        <v>P3V86,</v>
      </c>
      <c r="M88" t="str">
        <f>"#define P4V"&amp;TEXT(pwmtable!B91,0)&amp;"    "&amp;TEXT(pwmtable!J91,"0")</f>
        <v>#define P4V86    307</v>
      </c>
      <c r="N88" t="str">
        <f>"P4V"&amp;TEXT(pwmtable!B91,0)&amp;","</f>
        <v>P4V86,</v>
      </c>
      <c r="P88" t="str">
        <f>"#define P5V"&amp;TEXT(pwmtable!B91,0)&amp;"    "&amp;TEXT(pwmtable!J91,"0")</f>
        <v>#define P5V86    307</v>
      </c>
      <c r="Q88" t="str">
        <f>"P5V"&amp;TEXT(pwmtable!B91,0)&amp;","</f>
        <v>P5V86,</v>
      </c>
      <c r="S88" t="str">
        <f>"#define P6V"&amp;TEXT(pwmtable!B91,0)&amp;"    "&amp;TEXT(pwmtable!J91,"0")</f>
        <v>#define P6V86    307</v>
      </c>
      <c r="T88" t="str">
        <f>"P6V"&amp;TEXT(pwmtable!B91,0)&amp;","</f>
        <v>P6V86,</v>
      </c>
      <c r="V88" t="str">
        <f>"#define P7V"&amp;TEXT(pwmtable!B91,0)&amp;"    "&amp;TEXT(pwmtable!J91,"0")</f>
        <v>#define P7V86    307</v>
      </c>
      <c r="W88" t="str">
        <f>"P7V"&amp;TEXT(pwmtable!B91,0)&amp;","</f>
        <v>P7V86,</v>
      </c>
    </row>
    <row r="89" spans="1:23" x14ac:dyDescent="0.2">
      <c r="A89" t="str">
        <f>"#define P0V"&amp;TEXT(pwmtable!B92,0)&amp;"    "&amp;TEXT(pwmtable!J92,"0")</f>
        <v>#define P0V87    310</v>
      </c>
      <c r="B89" t="str">
        <f>"P0V"&amp;TEXT(pwmtable!B92,0)&amp;","</f>
        <v>P0V87,</v>
      </c>
      <c r="D89" t="str">
        <f>"#define P1V"&amp;TEXT(pwmtable!B92,0)&amp;"    "&amp;TEXT(pwmtable!J92,"0")</f>
        <v>#define P1V87    310</v>
      </c>
      <c r="E89" t="str">
        <f>"P1V"&amp;TEXT(pwmtable!B92,0)&amp;","</f>
        <v>P1V87,</v>
      </c>
      <c r="G89" t="str">
        <f>"#define P2V"&amp;TEXT(pwmtable!B92,0)&amp;"    "&amp;TEXT(pwmtable!J92,"0")</f>
        <v>#define P2V87    310</v>
      </c>
      <c r="H89" t="str">
        <f>"P2V"&amp;TEXT(pwmtable!B92,0)&amp;","</f>
        <v>P2V87,</v>
      </c>
      <c r="J89" t="str">
        <f>"#define P3V"&amp;TEXT(pwmtable!B92,0)&amp;"    "&amp;TEXT(pwmtable!J92,"0")</f>
        <v>#define P3V87    310</v>
      </c>
      <c r="K89" t="str">
        <f>"P3V"&amp;TEXT(pwmtable!B92,0)&amp;","</f>
        <v>P3V87,</v>
      </c>
      <c r="M89" t="str">
        <f>"#define P4V"&amp;TEXT(pwmtable!B92,0)&amp;"    "&amp;TEXT(pwmtable!J92,"0")</f>
        <v>#define P4V87    310</v>
      </c>
      <c r="N89" t="str">
        <f>"P4V"&amp;TEXT(pwmtable!B92,0)&amp;","</f>
        <v>P4V87,</v>
      </c>
      <c r="P89" t="str">
        <f>"#define P5V"&amp;TEXT(pwmtable!B92,0)&amp;"    "&amp;TEXT(pwmtable!J92,"0")</f>
        <v>#define P5V87    310</v>
      </c>
      <c r="Q89" t="str">
        <f>"P5V"&amp;TEXT(pwmtable!B92,0)&amp;","</f>
        <v>P5V87,</v>
      </c>
      <c r="S89" t="str">
        <f>"#define P6V"&amp;TEXT(pwmtable!B92,0)&amp;"    "&amp;TEXT(pwmtable!J92,"0")</f>
        <v>#define P6V87    310</v>
      </c>
      <c r="T89" t="str">
        <f>"P6V"&amp;TEXT(pwmtable!B92,0)&amp;","</f>
        <v>P6V87,</v>
      </c>
      <c r="V89" t="str">
        <f>"#define P7V"&amp;TEXT(pwmtable!B92,0)&amp;"    "&amp;TEXT(pwmtable!J92,"0")</f>
        <v>#define P7V87    310</v>
      </c>
      <c r="W89" t="str">
        <f>"P7V"&amp;TEXT(pwmtable!B92,0)&amp;","</f>
        <v>P7V87,</v>
      </c>
    </row>
    <row r="90" spans="1:23" x14ac:dyDescent="0.2">
      <c r="A90" t="str">
        <f>"#define P0V"&amp;TEXT(pwmtable!B93,0)&amp;"    "&amp;TEXT(pwmtable!J93,"0")</f>
        <v>#define P0V88    313</v>
      </c>
      <c r="B90" t="str">
        <f>"P0V"&amp;TEXT(pwmtable!B93,0)&amp;","</f>
        <v>P0V88,</v>
      </c>
      <c r="D90" t="str">
        <f>"#define P1V"&amp;TEXT(pwmtable!B93,0)&amp;"    "&amp;TEXT(pwmtable!J93,"0")</f>
        <v>#define P1V88    313</v>
      </c>
      <c r="E90" t="str">
        <f>"P1V"&amp;TEXT(pwmtable!B93,0)&amp;","</f>
        <v>P1V88,</v>
      </c>
      <c r="G90" t="str">
        <f>"#define P2V"&amp;TEXT(pwmtable!B93,0)&amp;"    "&amp;TEXT(pwmtable!J93,"0")</f>
        <v>#define P2V88    313</v>
      </c>
      <c r="H90" t="str">
        <f>"P2V"&amp;TEXT(pwmtable!B93,0)&amp;","</f>
        <v>P2V88,</v>
      </c>
      <c r="J90" t="str">
        <f>"#define P3V"&amp;TEXT(pwmtable!B93,0)&amp;"    "&amp;TEXT(pwmtable!J93,"0")</f>
        <v>#define P3V88    313</v>
      </c>
      <c r="K90" t="str">
        <f>"P3V"&amp;TEXT(pwmtable!B93,0)&amp;","</f>
        <v>P3V88,</v>
      </c>
      <c r="M90" t="str">
        <f>"#define P4V"&amp;TEXT(pwmtable!B93,0)&amp;"    "&amp;TEXT(pwmtable!J93,"0")</f>
        <v>#define P4V88    313</v>
      </c>
      <c r="N90" t="str">
        <f>"P4V"&amp;TEXT(pwmtable!B93,0)&amp;","</f>
        <v>P4V88,</v>
      </c>
      <c r="P90" t="str">
        <f>"#define P5V"&amp;TEXT(pwmtable!B93,0)&amp;"    "&amp;TEXT(pwmtable!J93,"0")</f>
        <v>#define P5V88    313</v>
      </c>
      <c r="Q90" t="str">
        <f>"P5V"&amp;TEXT(pwmtable!B93,0)&amp;","</f>
        <v>P5V88,</v>
      </c>
      <c r="S90" t="str">
        <f>"#define P6V"&amp;TEXT(pwmtable!B93,0)&amp;"    "&amp;TEXT(pwmtable!J93,"0")</f>
        <v>#define P6V88    313</v>
      </c>
      <c r="T90" t="str">
        <f>"P6V"&amp;TEXT(pwmtable!B93,0)&amp;","</f>
        <v>P6V88,</v>
      </c>
      <c r="V90" t="str">
        <f>"#define P7V"&amp;TEXT(pwmtable!B93,0)&amp;"    "&amp;TEXT(pwmtable!J93,"0")</f>
        <v>#define P7V88    313</v>
      </c>
      <c r="W90" t="str">
        <f>"P7V"&amp;TEXT(pwmtable!B93,0)&amp;","</f>
        <v>P7V88,</v>
      </c>
    </row>
    <row r="91" spans="1:23" x14ac:dyDescent="0.2">
      <c r="A91" t="str">
        <f>"#define P0V"&amp;TEXT(pwmtable!B94,0)&amp;"    "&amp;TEXT(pwmtable!J94,"0")</f>
        <v>#define P0V89    316</v>
      </c>
      <c r="B91" t="str">
        <f>"P0V"&amp;TEXT(pwmtable!B94,0)&amp;","</f>
        <v>P0V89,</v>
      </c>
      <c r="D91" t="str">
        <f>"#define P1V"&amp;TEXT(pwmtable!B94,0)&amp;"    "&amp;TEXT(pwmtable!J94,"0")</f>
        <v>#define P1V89    316</v>
      </c>
      <c r="E91" t="str">
        <f>"P1V"&amp;TEXT(pwmtable!B94,0)&amp;","</f>
        <v>P1V89,</v>
      </c>
      <c r="G91" t="str">
        <f>"#define P2V"&amp;TEXT(pwmtable!B94,0)&amp;"    "&amp;TEXT(pwmtable!J94,"0")</f>
        <v>#define P2V89    316</v>
      </c>
      <c r="H91" t="str">
        <f>"P2V"&amp;TEXT(pwmtable!B94,0)&amp;","</f>
        <v>P2V89,</v>
      </c>
      <c r="J91" t="str">
        <f>"#define P3V"&amp;TEXT(pwmtable!B94,0)&amp;"    "&amp;TEXT(pwmtable!J94,"0")</f>
        <v>#define P3V89    316</v>
      </c>
      <c r="K91" t="str">
        <f>"P3V"&amp;TEXT(pwmtable!B94,0)&amp;","</f>
        <v>P3V89,</v>
      </c>
      <c r="M91" t="str">
        <f>"#define P4V"&amp;TEXT(pwmtable!B94,0)&amp;"    "&amp;TEXT(pwmtable!J94,"0")</f>
        <v>#define P4V89    316</v>
      </c>
      <c r="N91" t="str">
        <f>"P4V"&amp;TEXT(pwmtable!B94,0)&amp;","</f>
        <v>P4V89,</v>
      </c>
      <c r="P91" t="str">
        <f>"#define P5V"&amp;TEXT(pwmtable!B94,0)&amp;"    "&amp;TEXT(pwmtable!J94,"0")</f>
        <v>#define P5V89    316</v>
      </c>
      <c r="Q91" t="str">
        <f>"P5V"&amp;TEXT(pwmtable!B94,0)&amp;","</f>
        <v>P5V89,</v>
      </c>
      <c r="S91" t="str">
        <f>"#define P6V"&amp;TEXT(pwmtable!B94,0)&amp;"    "&amp;TEXT(pwmtable!J94,"0")</f>
        <v>#define P6V89    316</v>
      </c>
      <c r="T91" t="str">
        <f>"P6V"&amp;TEXT(pwmtable!B94,0)&amp;","</f>
        <v>P6V89,</v>
      </c>
      <c r="V91" t="str">
        <f>"#define P7V"&amp;TEXT(pwmtable!B94,0)&amp;"    "&amp;TEXT(pwmtable!J94,"0")</f>
        <v>#define P7V89    316</v>
      </c>
      <c r="W91" t="str">
        <f>"P7V"&amp;TEXT(pwmtable!B94,0)&amp;","</f>
        <v>P7V89,</v>
      </c>
    </row>
    <row r="92" spans="1:23" x14ac:dyDescent="0.2">
      <c r="A92" t="str">
        <f>"#define P0V"&amp;TEXT(pwmtable!B95,0)&amp;"    "&amp;TEXT(pwmtable!J95,"0")</f>
        <v>#define P0V90    319</v>
      </c>
      <c r="B92" t="str">
        <f>"P0V"&amp;TEXT(pwmtable!B95,0)&amp;","</f>
        <v>P0V90,</v>
      </c>
      <c r="D92" t="str">
        <f>"#define P1V"&amp;TEXT(pwmtable!B95,0)&amp;"    "&amp;TEXT(pwmtable!J95,"0")</f>
        <v>#define P1V90    319</v>
      </c>
      <c r="E92" t="str">
        <f>"P1V"&amp;TEXT(pwmtable!B95,0)&amp;","</f>
        <v>P1V90,</v>
      </c>
      <c r="G92" t="str">
        <f>"#define P2V"&amp;TEXT(pwmtable!B95,0)&amp;"    "&amp;TEXT(pwmtable!J95,"0")</f>
        <v>#define P2V90    319</v>
      </c>
      <c r="H92" t="str">
        <f>"P2V"&amp;TEXT(pwmtable!B95,0)&amp;","</f>
        <v>P2V90,</v>
      </c>
      <c r="J92" t="str">
        <f>"#define P3V"&amp;TEXT(pwmtable!B95,0)&amp;"    "&amp;TEXT(pwmtable!J95,"0")</f>
        <v>#define P3V90    319</v>
      </c>
      <c r="K92" t="str">
        <f>"P3V"&amp;TEXT(pwmtable!B95,0)&amp;","</f>
        <v>P3V90,</v>
      </c>
      <c r="M92" t="str">
        <f>"#define P4V"&amp;TEXT(pwmtable!B95,0)&amp;"    "&amp;TEXT(pwmtable!J95,"0")</f>
        <v>#define P4V90    319</v>
      </c>
      <c r="N92" t="str">
        <f>"P4V"&amp;TEXT(pwmtable!B95,0)&amp;","</f>
        <v>P4V90,</v>
      </c>
      <c r="P92" t="str">
        <f>"#define P5V"&amp;TEXT(pwmtable!B95,0)&amp;"    "&amp;TEXT(pwmtable!J95,"0")</f>
        <v>#define P5V90    319</v>
      </c>
      <c r="Q92" t="str">
        <f>"P5V"&amp;TEXT(pwmtable!B95,0)&amp;","</f>
        <v>P5V90,</v>
      </c>
      <c r="S92" t="str">
        <f>"#define P6V"&amp;TEXT(pwmtable!B95,0)&amp;"    "&amp;TEXT(pwmtable!J95,"0")</f>
        <v>#define P6V90    319</v>
      </c>
      <c r="T92" t="str">
        <f>"P6V"&amp;TEXT(pwmtable!B95,0)&amp;","</f>
        <v>P6V90,</v>
      </c>
      <c r="V92" t="str">
        <f>"#define P7V"&amp;TEXT(pwmtable!B95,0)&amp;"    "&amp;TEXT(pwmtable!J95,"0")</f>
        <v>#define P7V90    319</v>
      </c>
      <c r="W92" t="str">
        <f>"P7V"&amp;TEXT(pwmtable!B95,0)&amp;","</f>
        <v>P7V90,</v>
      </c>
    </row>
    <row r="93" spans="1:23" x14ac:dyDescent="0.2">
      <c r="A93" t="str">
        <f>"#define P0V"&amp;TEXT(pwmtable!B96,0)&amp;"    "&amp;TEXT(pwmtable!J96,"0")</f>
        <v>#define P0V91    321</v>
      </c>
      <c r="B93" t="str">
        <f>"P0V"&amp;TEXT(pwmtable!B96,0)&amp;","</f>
        <v>P0V91,</v>
      </c>
      <c r="D93" t="str">
        <f>"#define P1V"&amp;TEXT(pwmtable!B96,0)&amp;"    "&amp;TEXT(pwmtable!J96,"0")</f>
        <v>#define P1V91    321</v>
      </c>
      <c r="E93" t="str">
        <f>"P1V"&amp;TEXT(pwmtable!B96,0)&amp;","</f>
        <v>P1V91,</v>
      </c>
      <c r="G93" t="str">
        <f>"#define P2V"&amp;TEXT(pwmtable!B96,0)&amp;"    "&amp;TEXT(pwmtable!J96,"0")</f>
        <v>#define P2V91    321</v>
      </c>
      <c r="H93" t="str">
        <f>"P2V"&amp;TEXT(pwmtable!B96,0)&amp;","</f>
        <v>P2V91,</v>
      </c>
      <c r="J93" t="str">
        <f>"#define P3V"&amp;TEXT(pwmtable!B96,0)&amp;"    "&amp;TEXT(pwmtable!J96,"0")</f>
        <v>#define P3V91    321</v>
      </c>
      <c r="K93" t="str">
        <f>"P3V"&amp;TEXT(pwmtable!B96,0)&amp;","</f>
        <v>P3V91,</v>
      </c>
      <c r="M93" t="str">
        <f>"#define P4V"&amp;TEXT(pwmtable!B96,0)&amp;"    "&amp;TEXT(pwmtable!J96,"0")</f>
        <v>#define P4V91    321</v>
      </c>
      <c r="N93" t="str">
        <f>"P4V"&amp;TEXT(pwmtable!B96,0)&amp;","</f>
        <v>P4V91,</v>
      </c>
      <c r="P93" t="str">
        <f>"#define P5V"&amp;TEXT(pwmtable!B96,0)&amp;"    "&amp;TEXT(pwmtable!J96,"0")</f>
        <v>#define P5V91    321</v>
      </c>
      <c r="Q93" t="str">
        <f>"P5V"&amp;TEXT(pwmtable!B96,0)&amp;","</f>
        <v>P5V91,</v>
      </c>
      <c r="S93" t="str">
        <f>"#define P6V"&amp;TEXT(pwmtable!B96,0)&amp;"    "&amp;TEXT(pwmtable!J96,"0")</f>
        <v>#define P6V91    321</v>
      </c>
      <c r="T93" t="str">
        <f>"P6V"&amp;TEXT(pwmtable!B96,0)&amp;","</f>
        <v>P6V91,</v>
      </c>
      <c r="V93" t="str">
        <f>"#define P7V"&amp;TEXT(pwmtable!B96,0)&amp;"    "&amp;TEXT(pwmtable!J96,"0")</f>
        <v>#define P7V91    321</v>
      </c>
      <c r="W93" t="str">
        <f>"P7V"&amp;TEXT(pwmtable!B96,0)&amp;","</f>
        <v>P7V91,</v>
      </c>
    </row>
    <row r="94" spans="1:23" x14ac:dyDescent="0.2">
      <c r="A94" t="str">
        <f>"#define P0V"&amp;TEXT(pwmtable!B97,0)&amp;"    "&amp;TEXT(pwmtable!J97,"0")</f>
        <v>#define P0V92    324</v>
      </c>
      <c r="B94" t="str">
        <f>"P0V"&amp;TEXT(pwmtable!B97,0)&amp;","</f>
        <v>P0V92,</v>
      </c>
      <c r="D94" t="str">
        <f>"#define P1V"&amp;TEXT(pwmtable!B97,0)&amp;"    "&amp;TEXT(pwmtable!J97,"0")</f>
        <v>#define P1V92    324</v>
      </c>
      <c r="E94" t="str">
        <f>"P1V"&amp;TEXT(pwmtable!B97,0)&amp;","</f>
        <v>P1V92,</v>
      </c>
      <c r="G94" t="str">
        <f>"#define P2V"&amp;TEXT(pwmtable!B97,0)&amp;"    "&amp;TEXT(pwmtable!J97,"0")</f>
        <v>#define P2V92    324</v>
      </c>
      <c r="H94" t="str">
        <f>"P2V"&amp;TEXT(pwmtable!B97,0)&amp;","</f>
        <v>P2V92,</v>
      </c>
      <c r="J94" t="str">
        <f>"#define P3V"&amp;TEXT(pwmtable!B97,0)&amp;"    "&amp;TEXT(pwmtable!J97,"0")</f>
        <v>#define P3V92    324</v>
      </c>
      <c r="K94" t="str">
        <f>"P3V"&amp;TEXT(pwmtable!B97,0)&amp;","</f>
        <v>P3V92,</v>
      </c>
      <c r="M94" t="str">
        <f>"#define P4V"&amp;TEXT(pwmtable!B97,0)&amp;"    "&amp;TEXT(pwmtable!J97,"0")</f>
        <v>#define P4V92    324</v>
      </c>
      <c r="N94" t="str">
        <f>"P4V"&amp;TEXT(pwmtable!B97,0)&amp;","</f>
        <v>P4V92,</v>
      </c>
      <c r="P94" t="str">
        <f>"#define P5V"&amp;TEXT(pwmtable!B97,0)&amp;"    "&amp;TEXT(pwmtable!J97,"0")</f>
        <v>#define P5V92    324</v>
      </c>
      <c r="Q94" t="str">
        <f>"P5V"&amp;TEXT(pwmtable!B97,0)&amp;","</f>
        <v>P5V92,</v>
      </c>
      <c r="S94" t="str">
        <f>"#define P6V"&amp;TEXT(pwmtable!B97,0)&amp;"    "&amp;TEXT(pwmtable!J97,"0")</f>
        <v>#define P6V92    324</v>
      </c>
      <c r="T94" t="str">
        <f>"P6V"&amp;TEXT(pwmtable!B97,0)&amp;","</f>
        <v>P6V92,</v>
      </c>
      <c r="V94" t="str">
        <f>"#define P7V"&amp;TEXT(pwmtable!B97,0)&amp;"    "&amp;TEXT(pwmtable!J97,"0")</f>
        <v>#define P7V92    324</v>
      </c>
      <c r="W94" t="str">
        <f>"P7V"&amp;TEXT(pwmtable!B97,0)&amp;","</f>
        <v>P7V92,</v>
      </c>
    </row>
    <row r="95" spans="1:23" x14ac:dyDescent="0.2">
      <c r="A95" t="str">
        <f>"#define P0V"&amp;TEXT(pwmtable!B98,0)&amp;"    "&amp;TEXT(pwmtable!J98,"0")</f>
        <v>#define P0V93    327</v>
      </c>
      <c r="B95" t="str">
        <f>"P0V"&amp;TEXT(pwmtable!B98,0)&amp;","</f>
        <v>P0V93,</v>
      </c>
      <c r="D95" t="str">
        <f>"#define P1V"&amp;TEXT(pwmtable!B98,0)&amp;"    "&amp;TEXT(pwmtable!J98,"0")</f>
        <v>#define P1V93    327</v>
      </c>
      <c r="E95" t="str">
        <f>"P1V"&amp;TEXT(pwmtable!B98,0)&amp;","</f>
        <v>P1V93,</v>
      </c>
      <c r="G95" t="str">
        <f>"#define P2V"&amp;TEXT(pwmtable!B98,0)&amp;"    "&amp;TEXT(pwmtable!J98,"0")</f>
        <v>#define P2V93    327</v>
      </c>
      <c r="H95" t="str">
        <f>"P2V"&amp;TEXT(pwmtable!B98,0)&amp;","</f>
        <v>P2V93,</v>
      </c>
      <c r="J95" t="str">
        <f>"#define P3V"&amp;TEXT(pwmtable!B98,0)&amp;"    "&amp;TEXT(pwmtable!J98,"0")</f>
        <v>#define P3V93    327</v>
      </c>
      <c r="K95" t="str">
        <f>"P3V"&amp;TEXT(pwmtable!B98,0)&amp;","</f>
        <v>P3V93,</v>
      </c>
      <c r="M95" t="str">
        <f>"#define P4V"&amp;TEXT(pwmtable!B98,0)&amp;"    "&amp;TEXT(pwmtable!J98,"0")</f>
        <v>#define P4V93    327</v>
      </c>
      <c r="N95" t="str">
        <f>"P4V"&amp;TEXT(pwmtable!B98,0)&amp;","</f>
        <v>P4V93,</v>
      </c>
      <c r="P95" t="str">
        <f>"#define P5V"&amp;TEXT(pwmtable!B98,0)&amp;"    "&amp;TEXT(pwmtable!J98,"0")</f>
        <v>#define P5V93    327</v>
      </c>
      <c r="Q95" t="str">
        <f>"P5V"&amp;TEXT(pwmtable!B98,0)&amp;","</f>
        <v>P5V93,</v>
      </c>
      <c r="S95" t="str">
        <f>"#define P6V"&amp;TEXT(pwmtable!B98,0)&amp;"    "&amp;TEXT(pwmtable!J98,"0")</f>
        <v>#define P6V93    327</v>
      </c>
      <c r="T95" t="str">
        <f>"P6V"&amp;TEXT(pwmtable!B98,0)&amp;","</f>
        <v>P6V93,</v>
      </c>
      <c r="V95" t="str">
        <f>"#define P7V"&amp;TEXT(pwmtable!B98,0)&amp;"    "&amp;TEXT(pwmtable!J98,"0")</f>
        <v>#define P7V93    327</v>
      </c>
      <c r="W95" t="str">
        <f>"P7V"&amp;TEXT(pwmtable!B98,0)&amp;","</f>
        <v>P7V93,</v>
      </c>
    </row>
    <row r="96" spans="1:23" x14ac:dyDescent="0.2">
      <c r="A96" t="str">
        <f>"#define P0V"&amp;TEXT(pwmtable!B99,0)&amp;"    "&amp;TEXT(pwmtable!J99,"0")</f>
        <v>#define P0V94    330</v>
      </c>
      <c r="B96" t="str">
        <f>"P0V"&amp;TEXT(pwmtable!B99,0)&amp;","</f>
        <v>P0V94,</v>
      </c>
      <c r="D96" t="str">
        <f>"#define P1V"&amp;TEXT(pwmtable!B99,0)&amp;"    "&amp;TEXT(pwmtable!J99,"0")</f>
        <v>#define P1V94    330</v>
      </c>
      <c r="E96" t="str">
        <f>"P1V"&amp;TEXT(pwmtable!B99,0)&amp;","</f>
        <v>P1V94,</v>
      </c>
      <c r="G96" t="str">
        <f>"#define P2V"&amp;TEXT(pwmtable!B99,0)&amp;"    "&amp;TEXT(pwmtable!J99,"0")</f>
        <v>#define P2V94    330</v>
      </c>
      <c r="H96" t="str">
        <f>"P2V"&amp;TEXT(pwmtable!B99,0)&amp;","</f>
        <v>P2V94,</v>
      </c>
      <c r="J96" t="str">
        <f>"#define P3V"&amp;TEXT(pwmtable!B99,0)&amp;"    "&amp;TEXT(pwmtable!J99,"0")</f>
        <v>#define P3V94    330</v>
      </c>
      <c r="K96" t="str">
        <f>"P3V"&amp;TEXT(pwmtable!B99,0)&amp;","</f>
        <v>P3V94,</v>
      </c>
      <c r="M96" t="str">
        <f>"#define P4V"&amp;TEXT(pwmtable!B99,0)&amp;"    "&amp;TEXT(pwmtable!J99,"0")</f>
        <v>#define P4V94    330</v>
      </c>
      <c r="N96" t="str">
        <f>"P4V"&amp;TEXT(pwmtable!B99,0)&amp;","</f>
        <v>P4V94,</v>
      </c>
      <c r="P96" t="str">
        <f>"#define P5V"&amp;TEXT(pwmtable!B99,0)&amp;"    "&amp;TEXT(pwmtable!J99,"0")</f>
        <v>#define P5V94    330</v>
      </c>
      <c r="Q96" t="str">
        <f>"P5V"&amp;TEXT(pwmtable!B99,0)&amp;","</f>
        <v>P5V94,</v>
      </c>
      <c r="S96" t="str">
        <f>"#define P6V"&amp;TEXT(pwmtable!B99,0)&amp;"    "&amp;TEXT(pwmtable!J99,"0")</f>
        <v>#define P6V94    330</v>
      </c>
      <c r="T96" t="str">
        <f>"P6V"&amp;TEXT(pwmtable!B99,0)&amp;","</f>
        <v>P6V94,</v>
      </c>
      <c r="V96" t="str">
        <f>"#define P7V"&amp;TEXT(pwmtable!B99,0)&amp;"    "&amp;TEXT(pwmtable!J99,"0")</f>
        <v>#define P7V94    330</v>
      </c>
      <c r="W96" t="str">
        <f>"P7V"&amp;TEXT(pwmtable!B99,0)&amp;","</f>
        <v>P7V94,</v>
      </c>
    </row>
    <row r="97" spans="1:23" x14ac:dyDescent="0.2">
      <c r="A97" t="str">
        <f>"#define P0V"&amp;TEXT(pwmtable!B100,0)&amp;"    "&amp;TEXT(pwmtable!J100,"0")</f>
        <v>#define P0V95    332</v>
      </c>
      <c r="B97" t="str">
        <f>"P0V"&amp;TEXT(pwmtable!B100,0)&amp;","</f>
        <v>P0V95,</v>
      </c>
      <c r="D97" t="str">
        <f>"#define P1V"&amp;TEXT(pwmtable!B100,0)&amp;"    "&amp;TEXT(pwmtable!J100,"0")</f>
        <v>#define P1V95    332</v>
      </c>
      <c r="E97" t="str">
        <f>"P1V"&amp;TEXT(pwmtable!B100,0)&amp;","</f>
        <v>P1V95,</v>
      </c>
      <c r="G97" t="str">
        <f>"#define P2V"&amp;TEXT(pwmtable!B100,0)&amp;"    "&amp;TEXT(pwmtable!J100,"0")</f>
        <v>#define P2V95    332</v>
      </c>
      <c r="H97" t="str">
        <f>"P2V"&amp;TEXT(pwmtable!B100,0)&amp;","</f>
        <v>P2V95,</v>
      </c>
      <c r="J97" t="str">
        <f>"#define P3V"&amp;TEXT(pwmtable!B100,0)&amp;"    "&amp;TEXT(pwmtable!J100,"0")</f>
        <v>#define P3V95    332</v>
      </c>
      <c r="K97" t="str">
        <f>"P3V"&amp;TEXT(pwmtable!B100,0)&amp;","</f>
        <v>P3V95,</v>
      </c>
      <c r="M97" t="str">
        <f>"#define P4V"&amp;TEXT(pwmtable!B100,0)&amp;"    "&amp;TEXT(pwmtable!J100,"0")</f>
        <v>#define P4V95    332</v>
      </c>
      <c r="N97" t="str">
        <f>"P4V"&amp;TEXT(pwmtable!B100,0)&amp;","</f>
        <v>P4V95,</v>
      </c>
      <c r="P97" t="str">
        <f>"#define P5V"&amp;TEXT(pwmtable!B100,0)&amp;"    "&amp;TEXT(pwmtable!J100,"0")</f>
        <v>#define P5V95    332</v>
      </c>
      <c r="Q97" t="str">
        <f>"P5V"&amp;TEXT(pwmtable!B100,0)&amp;","</f>
        <v>P5V95,</v>
      </c>
      <c r="S97" t="str">
        <f>"#define P6V"&amp;TEXT(pwmtable!B100,0)&amp;"    "&amp;TEXT(pwmtable!J100,"0")</f>
        <v>#define P6V95    332</v>
      </c>
      <c r="T97" t="str">
        <f>"P6V"&amp;TEXT(pwmtable!B100,0)&amp;","</f>
        <v>P6V95,</v>
      </c>
      <c r="V97" t="str">
        <f>"#define P7V"&amp;TEXT(pwmtable!B100,0)&amp;"    "&amp;TEXT(pwmtable!J100,"0")</f>
        <v>#define P7V95    332</v>
      </c>
      <c r="W97" t="str">
        <f>"P7V"&amp;TEXT(pwmtable!B100,0)&amp;","</f>
        <v>P7V95,</v>
      </c>
    </row>
    <row r="98" spans="1:23" x14ac:dyDescent="0.2">
      <c r="A98" t="str">
        <f>"#define P0V"&amp;TEXT(pwmtable!B101,0)&amp;"    "&amp;TEXT(pwmtable!J101,"0")</f>
        <v>#define P0V96    335</v>
      </c>
      <c r="B98" t="str">
        <f>"P0V"&amp;TEXT(pwmtable!B101,0)&amp;","</f>
        <v>P0V96,</v>
      </c>
      <c r="D98" t="str">
        <f>"#define P1V"&amp;TEXT(pwmtable!B101,0)&amp;"    "&amp;TEXT(pwmtable!J101,"0")</f>
        <v>#define P1V96    335</v>
      </c>
      <c r="E98" t="str">
        <f>"P1V"&amp;TEXT(pwmtable!B101,0)&amp;","</f>
        <v>P1V96,</v>
      </c>
      <c r="G98" t="str">
        <f>"#define P2V"&amp;TEXT(pwmtable!B101,0)&amp;"    "&amp;TEXT(pwmtable!J101,"0")</f>
        <v>#define P2V96    335</v>
      </c>
      <c r="H98" t="str">
        <f>"P2V"&amp;TEXT(pwmtable!B101,0)&amp;","</f>
        <v>P2V96,</v>
      </c>
      <c r="J98" t="str">
        <f>"#define P3V"&amp;TEXT(pwmtable!B101,0)&amp;"    "&amp;TEXT(pwmtable!J101,"0")</f>
        <v>#define P3V96    335</v>
      </c>
      <c r="K98" t="str">
        <f>"P3V"&amp;TEXT(pwmtable!B101,0)&amp;","</f>
        <v>P3V96,</v>
      </c>
      <c r="M98" t="str">
        <f>"#define P4V"&amp;TEXT(pwmtable!B101,0)&amp;"    "&amp;TEXT(pwmtable!J101,"0")</f>
        <v>#define P4V96    335</v>
      </c>
      <c r="N98" t="str">
        <f>"P4V"&amp;TEXT(pwmtable!B101,0)&amp;","</f>
        <v>P4V96,</v>
      </c>
      <c r="P98" t="str">
        <f>"#define P5V"&amp;TEXT(pwmtable!B101,0)&amp;"    "&amp;TEXT(pwmtable!J101,"0")</f>
        <v>#define P5V96    335</v>
      </c>
      <c r="Q98" t="str">
        <f>"P5V"&amp;TEXT(pwmtable!B101,0)&amp;","</f>
        <v>P5V96,</v>
      </c>
      <c r="S98" t="str">
        <f>"#define P6V"&amp;TEXT(pwmtable!B101,0)&amp;"    "&amp;TEXT(pwmtable!J101,"0")</f>
        <v>#define P6V96    335</v>
      </c>
      <c r="T98" t="str">
        <f>"P6V"&amp;TEXT(pwmtable!B101,0)&amp;","</f>
        <v>P6V96,</v>
      </c>
      <c r="V98" t="str">
        <f>"#define P7V"&amp;TEXT(pwmtable!B101,0)&amp;"    "&amp;TEXT(pwmtable!J101,"0")</f>
        <v>#define P7V96    335</v>
      </c>
      <c r="W98" t="str">
        <f>"P7V"&amp;TEXT(pwmtable!B101,0)&amp;","</f>
        <v>P7V96,</v>
      </c>
    </row>
    <row r="99" spans="1:23" x14ac:dyDescent="0.2">
      <c r="A99" t="str">
        <f>"#define P0V"&amp;TEXT(pwmtable!B102,0)&amp;"    "&amp;TEXT(pwmtable!J102,"0")</f>
        <v>#define P0V97    338</v>
      </c>
      <c r="B99" t="str">
        <f>"P0V"&amp;TEXT(pwmtable!B102,0)&amp;","</f>
        <v>P0V97,</v>
      </c>
      <c r="D99" t="str">
        <f>"#define P1V"&amp;TEXT(pwmtable!B102,0)&amp;"    "&amp;TEXT(pwmtable!J102,"0")</f>
        <v>#define P1V97    338</v>
      </c>
      <c r="E99" t="str">
        <f>"P1V"&amp;TEXT(pwmtable!B102,0)&amp;","</f>
        <v>P1V97,</v>
      </c>
      <c r="G99" t="str">
        <f>"#define P2V"&amp;TEXT(pwmtable!B102,0)&amp;"    "&amp;TEXT(pwmtable!J102,"0")</f>
        <v>#define P2V97    338</v>
      </c>
      <c r="H99" t="str">
        <f>"P2V"&amp;TEXT(pwmtable!B102,0)&amp;","</f>
        <v>P2V97,</v>
      </c>
      <c r="J99" t="str">
        <f>"#define P3V"&amp;TEXT(pwmtable!B102,0)&amp;"    "&amp;TEXT(pwmtable!J102,"0")</f>
        <v>#define P3V97    338</v>
      </c>
      <c r="K99" t="str">
        <f>"P3V"&amp;TEXT(pwmtable!B102,0)&amp;","</f>
        <v>P3V97,</v>
      </c>
      <c r="M99" t="str">
        <f>"#define P4V"&amp;TEXT(pwmtable!B102,0)&amp;"    "&amp;TEXT(pwmtable!J102,"0")</f>
        <v>#define P4V97    338</v>
      </c>
      <c r="N99" t="str">
        <f>"P4V"&amp;TEXT(pwmtable!B102,0)&amp;","</f>
        <v>P4V97,</v>
      </c>
      <c r="P99" t="str">
        <f>"#define P5V"&amp;TEXT(pwmtable!B102,0)&amp;"    "&amp;TEXT(pwmtable!J102,"0")</f>
        <v>#define P5V97    338</v>
      </c>
      <c r="Q99" t="str">
        <f>"P5V"&amp;TEXT(pwmtable!B102,0)&amp;","</f>
        <v>P5V97,</v>
      </c>
      <c r="S99" t="str">
        <f>"#define P6V"&amp;TEXT(pwmtable!B102,0)&amp;"    "&amp;TEXT(pwmtable!J102,"0")</f>
        <v>#define P6V97    338</v>
      </c>
      <c r="T99" t="str">
        <f>"P6V"&amp;TEXT(pwmtable!B102,0)&amp;","</f>
        <v>P6V97,</v>
      </c>
      <c r="V99" t="str">
        <f>"#define P7V"&amp;TEXT(pwmtable!B102,0)&amp;"    "&amp;TEXT(pwmtable!J102,"0")</f>
        <v>#define P7V97    338</v>
      </c>
      <c r="W99" t="str">
        <f>"P7V"&amp;TEXT(pwmtable!B102,0)&amp;","</f>
        <v>P7V97,</v>
      </c>
    </row>
    <row r="100" spans="1:23" x14ac:dyDescent="0.2">
      <c r="A100" t="str">
        <f>"#define P0V"&amp;TEXT(pwmtable!B103,0)&amp;"    "&amp;TEXT(pwmtable!J103,"0")</f>
        <v>#define P0V98    341</v>
      </c>
      <c r="B100" t="str">
        <f>"P0V"&amp;TEXT(pwmtable!B103,0)&amp;","</f>
        <v>P0V98,</v>
      </c>
      <c r="D100" t="str">
        <f>"#define P1V"&amp;TEXT(pwmtable!B103,0)&amp;"    "&amp;TEXT(pwmtable!J103,"0")</f>
        <v>#define P1V98    341</v>
      </c>
      <c r="E100" t="str">
        <f>"P1V"&amp;TEXT(pwmtable!B103,0)&amp;","</f>
        <v>P1V98,</v>
      </c>
      <c r="G100" t="str">
        <f>"#define P2V"&amp;TEXT(pwmtable!B103,0)&amp;"    "&amp;TEXT(pwmtable!J103,"0")</f>
        <v>#define P2V98    341</v>
      </c>
      <c r="H100" t="str">
        <f>"P2V"&amp;TEXT(pwmtable!B103,0)&amp;","</f>
        <v>P2V98,</v>
      </c>
      <c r="J100" t="str">
        <f>"#define P3V"&amp;TEXT(pwmtable!B103,0)&amp;"    "&amp;TEXT(pwmtable!J103,"0")</f>
        <v>#define P3V98    341</v>
      </c>
      <c r="K100" t="str">
        <f>"P3V"&amp;TEXT(pwmtable!B103,0)&amp;","</f>
        <v>P3V98,</v>
      </c>
      <c r="M100" t="str">
        <f>"#define P4V"&amp;TEXT(pwmtable!B103,0)&amp;"    "&amp;TEXT(pwmtable!J103,"0")</f>
        <v>#define P4V98    341</v>
      </c>
      <c r="N100" t="str">
        <f>"P4V"&amp;TEXT(pwmtable!B103,0)&amp;","</f>
        <v>P4V98,</v>
      </c>
      <c r="P100" t="str">
        <f>"#define P5V"&amp;TEXT(pwmtable!B103,0)&amp;"    "&amp;TEXT(pwmtable!J103,"0")</f>
        <v>#define P5V98    341</v>
      </c>
      <c r="Q100" t="str">
        <f>"P5V"&amp;TEXT(pwmtable!B103,0)&amp;","</f>
        <v>P5V98,</v>
      </c>
      <c r="S100" t="str">
        <f>"#define P6V"&amp;TEXT(pwmtable!B103,0)&amp;"    "&amp;TEXT(pwmtable!J103,"0")</f>
        <v>#define P6V98    341</v>
      </c>
      <c r="T100" t="str">
        <f>"P6V"&amp;TEXT(pwmtable!B103,0)&amp;","</f>
        <v>P6V98,</v>
      </c>
      <c r="V100" t="str">
        <f>"#define P7V"&amp;TEXT(pwmtable!B103,0)&amp;"    "&amp;TEXT(pwmtable!J103,"0")</f>
        <v>#define P7V98    341</v>
      </c>
      <c r="W100" t="str">
        <f>"P7V"&amp;TEXT(pwmtable!B103,0)&amp;","</f>
        <v>P7V98,</v>
      </c>
    </row>
    <row r="101" spans="1:23" x14ac:dyDescent="0.2">
      <c r="A101" t="str">
        <f>"#define P0V"&amp;TEXT(pwmtable!B104,0)&amp;"    "&amp;TEXT(pwmtable!J104,"0")</f>
        <v>#define P0V99    344</v>
      </c>
      <c r="B101" t="str">
        <f>"P0V"&amp;TEXT(pwmtable!B104,0)&amp;","</f>
        <v>P0V99,</v>
      </c>
      <c r="D101" t="str">
        <f>"#define P1V"&amp;TEXT(pwmtable!B104,0)&amp;"    "&amp;TEXT(pwmtable!J104,"0")</f>
        <v>#define P1V99    344</v>
      </c>
      <c r="E101" t="str">
        <f>"P1V"&amp;TEXT(pwmtable!B104,0)&amp;","</f>
        <v>P1V99,</v>
      </c>
      <c r="G101" t="str">
        <f>"#define P2V"&amp;TEXT(pwmtable!B104,0)&amp;"    "&amp;TEXT(pwmtable!J104,"0")</f>
        <v>#define P2V99    344</v>
      </c>
      <c r="H101" t="str">
        <f>"P2V"&amp;TEXT(pwmtable!B104,0)&amp;","</f>
        <v>P2V99,</v>
      </c>
      <c r="J101" t="str">
        <f>"#define P3V"&amp;TEXT(pwmtable!B104,0)&amp;"    "&amp;TEXT(pwmtable!J104,"0")</f>
        <v>#define P3V99    344</v>
      </c>
      <c r="K101" t="str">
        <f>"P3V"&amp;TEXT(pwmtable!B104,0)&amp;","</f>
        <v>P3V99,</v>
      </c>
      <c r="M101" t="str">
        <f>"#define P4V"&amp;TEXT(pwmtable!B104,0)&amp;"    "&amp;TEXT(pwmtable!J104,"0")</f>
        <v>#define P4V99    344</v>
      </c>
      <c r="N101" t="str">
        <f>"P4V"&amp;TEXT(pwmtable!B104,0)&amp;","</f>
        <v>P4V99,</v>
      </c>
      <c r="P101" t="str">
        <f>"#define P5V"&amp;TEXT(pwmtable!B104,0)&amp;"    "&amp;TEXT(pwmtable!J104,"0")</f>
        <v>#define P5V99    344</v>
      </c>
      <c r="Q101" t="str">
        <f>"P5V"&amp;TEXT(pwmtable!B104,0)&amp;","</f>
        <v>P5V99,</v>
      </c>
      <c r="S101" t="str">
        <f>"#define P6V"&amp;TEXT(pwmtable!B104,0)&amp;"    "&amp;TEXT(pwmtable!J104,"0")</f>
        <v>#define P6V99    344</v>
      </c>
      <c r="T101" t="str">
        <f>"P6V"&amp;TEXT(pwmtable!B104,0)&amp;","</f>
        <v>P6V99,</v>
      </c>
      <c r="V101" t="str">
        <f>"#define P7V"&amp;TEXT(pwmtable!B104,0)&amp;"    "&amp;TEXT(pwmtable!J104,"0")</f>
        <v>#define P7V99    344</v>
      </c>
      <c r="W101" t="str">
        <f>"P7V"&amp;TEXT(pwmtable!B104,0)&amp;","</f>
        <v>P7V99,</v>
      </c>
    </row>
    <row r="102" spans="1:23" x14ac:dyDescent="0.2">
      <c r="A102" t="str">
        <f>"#define P0V"&amp;TEXT(pwmtable!B105,0)&amp;"    "&amp;TEXT(pwmtable!J105,"0")</f>
        <v>#define P0V100    347</v>
      </c>
      <c r="B102" t="str">
        <f>"P0V"&amp;TEXT(pwmtable!B105,0)&amp;","</f>
        <v>P0V100,</v>
      </c>
      <c r="D102" t="str">
        <f>"#define P1V"&amp;TEXT(pwmtable!B105,0)&amp;"    "&amp;TEXT(pwmtable!J105,"0")</f>
        <v>#define P1V100    347</v>
      </c>
      <c r="E102" t="str">
        <f>"P1V"&amp;TEXT(pwmtable!B105,0)&amp;","</f>
        <v>P1V100,</v>
      </c>
      <c r="G102" t="str">
        <f>"#define P2V"&amp;TEXT(pwmtable!B105,0)&amp;"    "&amp;TEXT(pwmtable!J105,"0")</f>
        <v>#define P2V100    347</v>
      </c>
      <c r="H102" t="str">
        <f>"P2V"&amp;TEXT(pwmtable!B105,0)&amp;","</f>
        <v>P2V100,</v>
      </c>
      <c r="J102" t="str">
        <f>"#define P3V"&amp;TEXT(pwmtable!B105,0)&amp;"    "&amp;TEXT(pwmtable!J105,"0")</f>
        <v>#define P3V100    347</v>
      </c>
      <c r="K102" t="str">
        <f>"P3V"&amp;TEXT(pwmtable!B105,0)&amp;","</f>
        <v>P3V100,</v>
      </c>
      <c r="M102" t="str">
        <f>"#define P4V"&amp;TEXT(pwmtable!B105,0)&amp;"    "&amp;TEXT(pwmtable!J105,"0")</f>
        <v>#define P4V100    347</v>
      </c>
      <c r="N102" t="str">
        <f>"P4V"&amp;TEXT(pwmtable!B105,0)&amp;","</f>
        <v>P4V100,</v>
      </c>
      <c r="P102" t="str">
        <f>"#define P5V"&amp;TEXT(pwmtable!B105,0)&amp;"    "&amp;TEXT(pwmtable!J105,"0")</f>
        <v>#define P5V100    347</v>
      </c>
      <c r="Q102" t="str">
        <f>"P5V"&amp;TEXT(pwmtable!B105,0)&amp;","</f>
        <v>P5V100,</v>
      </c>
      <c r="S102" t="str">
        <f>"#define P6V"&amp;TEXT(pwmtable!B105,0)&amp;"    "&amp;TEXT(pwmtable!J105,"0")</f>
        <v>#define P6V100    347</v>
      </c>
      <c r="T102" t="str">
        <f>"P6V"&amp;TEXT(pwmtable!B105,0)&amp;","</f>
        <v>P6V100,</v>
      </c>
      <c r="V102" t="str">
        <f>"#define P7V"&amp;TEXT(pwmtable!B105,0)&amp;"    "&amp;TEXT(pwmtable!J105,"0")</f>
        <v>#define P7V100    347</v>
      </c>
      <c r="W102" t="str">
        <f>"P7V"&amp;TEXT(pwmtable!B105,0)&amp;","</f>
        <v>P7V100,</v>
      </c>
    </row>
    <row r="103" spans="1:23" x14ac:dyDescent="0.2">
      <c r="A103" t="str">
        <f>"#define P0V"&amp;TEXT(pwmtable!B106,0)&amp;"    "&amp;TEXT(pwmtable!J106,"0")</f>
        <v>#define P0V101    349</v>
      </c>
      <c r="B103" t="str">
        <f>"P0V"&amp;TEXT(pwmtable!B106,0)&amp;","</f>
        <v>P0V101,</v>
      </c>
      <c r="D103" t="str">
        <f>"#define P1V"&amp;TEXT(pwmtable!B106,0)&amp;"    "&amp;TEXT(pwmtable!J106,"0")</f>
        <v>#define P1V101    349</v>
      </c>
      <c r="E103" t="str">
        <f>"P1V"&amp;TEXT(pwmtable!B106,0)&amp;","</f>
        <v>P1V101,</v>
      </c>
      <c r="G103" t="str">
        <f>"#define P2V"&amp;TEXT(pwmtable!B106,0)&amp;"    "&amp;TEXT(pwmtable!J106,"0")</f>
        <v>#define P2V101    349</v>
      </c>
      <c r="H103" t="str">
        <f>"P2V"&amp;TEXT(pwmtable!B106,0)&amp;","</f>
        <v>P2V101,</v>
      </c>
      <c r="J103" t="str">
        <f>"#define P3V"&amp;TEXT(pwmtable!B106,0)&amp;"    "&amp;TEXT(pwmtable!J106,"0")</f>
        <v>#define P3V101    349</v>
      </c>
      <c r="K103" t="str">
        <f>"P3V"&amp;TEXT(pwmtable!B106,0)&amp;","</f>
        <v>P3V101,</v>
      </c>
      <c r="M103" t="str">
        <f>"#define P4V"&amp;TEXT(pwmtable!B106,0)&amp;"    "&amp;TEXT(pwmtable!J106,"0")</f>
        <v>#define P4V101    349</v>
      </c>
      <c r="N103" t="str">
        <f>"P4V"&amp;TEXT(pwmtable!B106,0)&amp;","</f>
        <v>P4V101,</v>
      </c>
      <c r="P103" t="str">
        <f>"#define P5V"&amp;TEXT(pwmtable!B106,0)&amp;"    "&amp;TEXT(pwmtable!J106,"0")</f>
        <v>#define P5V101    349</v>
      </c>
      <c r="Q103" t="str">
        <f>"P5V"&amp;TEXT(pwmtable!B106,0)&amp;","</f>
        <v>P5V101,</v>
      </c>
      <c r="S103" t="str">
        <f>"#define P6V"&amp;TEXT(pwmtable!B106,0)&amp;"    "&amp;TEXT(pwmtable!J106,"0")</f>
        <v>#define P6V101    349</v>
      </c>
      <c r="T103" t="str">
        <f>"P6V"&amp;TEXT(pwmtable!B106,0)&amp;","</f>
        <v>P6V101,</v>
      </c>
      <c r="V103" t="str">
        <f>"#define P7V"&amp;TEXT(pwmtable!B106,0)&amp;"    "&amp;TEXT(pwmtable!J106,"0")</f>
        <v>#define P7V101    349</v>
      </c>
      <c r="W103" t="str">
        <f>"P7V"&amp;TEXT(pwmtable!B106,0)&amp;","</f>
        <v>P7V101,</v>
      </c>
    </row>
    <row r="104" spans="1:23" x14ac:dyDescent="0.2">
      <c r="A104" t="str">
        <f>"#define P0V"&amp;TEXT(pwmtable!B107,0)&amp;"    "&amp;TEXT(pwmtable!J107,"0")</f>
        <v>#define P0V102    352</v>
      </c>
      <c r="B104" t="str">
        <f>"P0V"&amp;TEXT(pwmtable!B107,0)&amp;","</f>
        <v>P0V102,</v>
      </c>
      <c r="D104" t="str">
        <f>"#define P1V"&amp;TEXT(pwmtable!B107,0)&amp;"    "&amp;TEXT(pwmtable!J107,"0")</f>
        <v>#define P1V102    352</v>
      </c>
      <c r="E104" t="str">
        <f>"P1V"&amp;TEXT(pwmtable!B107,0)&amp;","</f>
        <v>P1V102,</v>
      </c>
      <c r="G104" t="str">
        <f>"#define P2V"&amp;TEXT(pwmtable!B107,0)&amp;"    "&amp;TEXT(pwmtable!J107,"0")</f>
        <v>#define P2V102    352</v>
      </c>
      <c r="H104" t="str">
        <f>"P2V"&amp;TEXT(pwmtable!B107,0)&amp;","</f>
        <v>P2V102,</v>
      </c>
      <c r="J104" t="str">
        <f>"#define P3V"&amp;TEXT(pwmtable!B107,0)&amp;"    "&amp;TEXT(pwmtable!J107,"0")</f>
        <v>#define P3V102    352</v>
      </c>
      <c r="K104" t="str">
        <f>"P3V"&amp;TEXT(pwmtable!B107,0)&amp;","</f>
        <v>P3V102,</v>
      </c>
      <c r="M104" t="str">
        <f>"#define P4V"&amp;TEXT(pwmtable!B107,0)&amp;"    "&amp;TEXT(pwmtable!J107,"0")</f>
        <v>#define P4V102    352</v>
      </c>
      <c r="N104" t="str">
        <f>"P4V"&amp;TEXT(pwmtable!B107,0)&amp;","</f>
        <v>P4V102,</v>
      </c>
      <c r="P104" t="str">
        <f>"#define P5V"&amp;TEXT(pwmtable!B107,0)&amp;"    "&amp;TEXT(pwmtable!J107,"0")</f>
        <v>#define P5V102    352</v>
      </c>
      <c r="Q104" t="str">
        <f>"P5V"&amp;TEXT(pwmtable!B107,0)&amp;","</f>
        <v>P5V102,</v>
      </c>
      <c r="S104" t="str">
        <f>"#define P6V"&amp;TEXT(pwmtable!B107,0)&amp;"    "&amp;TEXT(pwmtable!J107,"0")</f>
        <v>#define P6V102    352</v>
      </c>
      <c r="T104" t="str">
        <f>"P6V"&amp;TEXT(pwmtable!B107,0)&amp;","</f>
        <v>P6V102,</v>
      </c>
      <c r="V104" t="str">
        <f>"#define P7V"&amp;TEXT(pwmtable!B107,0)&amp;"    "&amp;TEXT(pwmtable!J107,"0")</f>
        <v>#define P7V102    352</v>
      </c>
      <c r="W104" t="str">
        <f>"P7V"&amp;TEXT(pwmtable!B107,0)&amp;","</f>
        <v>P7V102,</v>
      </c>
    </row>
    <row r="105" spans="1:23" x14ac:dyDescent="0.2">
      <c r="A105" t="str">
        <f>"#define P0V"&amp;TEXT(pwmtable!B108,0)&amp;"    "&amp;TEXT(pwmtable!J108,"0")</f>
        <v>#define P0V103    355</v>
      </c>
      <c r="B105" t="str">
        <f>"P0V"&amp;TEXT(pwmtable!B108,0)&amp;","</f>
        <v>P0V103,</v>
      </c>
      <c r="D105" t="str">
        <f>"#define P1V"&amp;TEXT(pwmtable!B108,0)&amp;"    "&amp;TEXT(pwmtable!J108,"0")</f>
        <v>#define P1V103    355</v>
      </c>
      <c r="E105" t="str">
        <f>"P1V"&amp;TEXT(pwmtable!B108,0)&amp;","</f>
        <v>P1V103,</v>
      </c>
      <c r="G105" t="str">
        <f>"#define P2V"&amp;TEXT(pwmtable!B108,0)&amp;"    "&amp;TEXT(pwmtable!J108,"0")</f>
        <v>#define P2V103    355</v>
      </c>
      <c r="H105" t="str">
        <f>"P2V"&amp;TEXT(pwmtable!B108,0)&amp;","</f>
        <v>P2V103,</v>
      </c>
      <c r="J105" t="str">
        <f>"#define P3V"&amp;TEXT(pwmtable!B108,0)&amp;"    "&amp;TEXT(pwmtable!J108,"0")</f>
        <v>#define P3V103    355</v>
      </c>
      <c r="K105" t="str">
        <f>"P3V"&amp;TEXT(pwmtable!B108,0)&amp;","</f>
        <v>P3V103,</v>
      </c>
      <c r="M105" t="str">
        <f>"#define P4V"&amp;TEXT(pwmtable!B108,0)&amp;"    "&amp;TEXT(pwmtable!J108,"0")</f>
        <v>#define P4V103    355</v>
      </c>
      <c r="N105" t="str">
        <f>"P4V"&amp;TEXT(pwmtable!B108,0)&amp;","</f>
        <v>P4V103,</v>
      </c>
      <c r="P105" t="str">
        <f>"#define P5V"&amp;TEXT(pwmtable!B108,0)&amp;"    "&amp;TEXT(pwmtable!J108,"0")</f>
        <v>#define P5V103    355</v>
      </c>
      <c r="Q105" t="str">
        <f>"P5V"&amp;TEXT(pwmtable!B108,0)&amp;","</f>
        <v>P5V103,</v>
      </c>
      <c r="S105" t="str">
        <f>"#define P6V"&amp;TEXT(pwmtable!B108,0)&amp;"    "&amp;TEXT(pwmtable!J108,"0")</f>
        <v>#define P6V103    355</v>
      </c>
      <c r="T105" t="str">
        <f>"P6V"&amp;TEXT(pwmtable!B108,0)&amp;","</f>
        <v>P6V103,</v>
      </c>
      <c r="V105" t="str">
        <f>"#define P7V"&amp;TEXT(pwmtable!B108,0)&amp;"    "&amp;TEXT(pwmtable!J108,"0")</f>
        <v>#define P7V103    355</v>
      </c>
      <c r="W105" t="str">
        <f>"P7V"&amp;TEXT(pwmtable!B108,0)&amp;","</f>
        <v>P7V103,</v>
      </c>
    </row>
    <row r="106" spans="1:23" x14ac:dyDescent="0.2">
      <c r="A106" t="str">
        <f>"#define P0V"&amp;TEXT(pwmtable!B109,0)&amp;"    "&amp;TEXT(pwmtable!J109,"0")</f>
        <v>#define P0V104    357</v>
      </c>
      <c r="B106" t="str">
        <f>"P0V"&amp;TEXT(pwmtable!B109,0)&amp;","</f>
        <v>P0V104,</v>
      </c>
      <c r="D106" t="str">
        <f>"#define P1V"&amp;TEXT(pwmtable!B109,0)&amp;"    "&amp;TEXT(pwmtable!J109,"0")</f>
        <v>#define P1V104    357</v>
      </c>
      <c r="E106" t="str">
        <f>"P1V"&amp;TEXT(pwmtable!B109,0)&amp;","</f>
        <v>P1V104,</v>
      </c>
      <c r="G106" t="str">
        <f>"#define P2V"&amp;TEXT(pwmtable!B109,0)&amp;"    "&amp;TEXT(pwmtable!J109,"0")</f>
        <v>#define P2V104    357</v>
      </c>
      <c r="H106" t="str">
        <f>"P2V"&amp;TEXT(pwmtable!B109,0)&amp;","</f>
        <v>P2V104,</v>
      </c>
      <c r="J106" t="str">
        <f>"#define P3V"&amp;TEXT(pwmtable!B109,0)&amp;"    "&amp;TEXT(pwmtable!J109,"0")</f>
        <v>#define P3V104    357</v>
      </c>
      <c r="K106" t="str">
        <f>"P3V"&amp;TEXT(pwmtable!B109,0)&amp;","</f>
        <v>P3V104,</v>
      </c>
      <c r="M106" t="str">
        <f>"#define P4V"&amp;TEXT(pwmtable!B109,0)&amp;"    "&amp;TEXT(pwmtable!J109,"0")</f>
        <v>#define P4V104    357</v>
      </c>
      <c r="N106" t="str">
        <f>"P4V"&amp;TEXT(pwmtable!B109,0)&amp;","</f>
        <v>P4V104,</v>
      </c>
      <c r="P106" t="str">
        <f>"#define P5V"&amp;TEXT(pwmtable!B109,0)&amp;"    "&amp;TEXT(pwmtable!J109,"0")</f>
        <v>#define P5V104    357</v>
      </c>
      <c r="Q106" t="str">
        <f>"P5V"&amp;TEXT(pwmtable!B109,0)&amp;","</f>
        <v>P5V104,</v>
      </c>
      <c r="S106" t="str">
        <f>"#define P6V"&amp;TEXT(pwmtable!B109,0)&amp;"    "&amp;TEXT(pwmtable!J109,"0")</f>
        <v>#define P6V104    357</v>
      </c>
      <c r="T106" t="str">
        <f>"P6V"&amp;TEXT(pwmtable!B109,0)&amp;","</f>
        <v>P6V104,</v>
      </c>
      <c r="V106" t="str">
        <f>"#define P7V"&amp;TEXT(pwmtable!B109,0)&amp;"    "&amp;TEXT(pwmtable!J109,"0")</f>
        <v>#define P7V104    357</v>
      </c>
      <c r="W106" t="str">
        <f>"P7V"&amp;TEXT(pwmtable!B109,0)&amp;","</f>
        <v>P7V104,</v>
      </c>
    </row>
    <row r="107" spans="1:23" x14ac:dyDescent="0.2">
      <c r="A107" t="str">
        <f>"#define P0V"&amp;TEXT(pwmtable!B110,0)&amp;"    "&amp;TEXT(pwmtable!J110,"0")</f>
        <v>#define P0V105    360</v>
      </c>
      <c r="B107" t="str">
        <f>"P0V"&amp;TEXT(pwmtable!B110,0)&amp;","</f>
        <v>P0V105,</v>
      </c>
      <c r="D107" t="str">
        <f>"#define P1V"&amp;TEXT(pwmtable!B110,0)&amp;"    "&amp;TEXT(pwmtable!J110,"0")</f>
        <v>#define P1V105    360</v>
      </c>
      <c r="E107" t="str">
        <f>"P1V"&amp;TEXT(pwmtable!B110,0)&amp;","</f>
        <v>P1V105,</v>
      </c>
      <c r="G107" t="str">
        <f>"#define P2V"&amp;TEXT(pwmtable!B110,0)&amp;"    "&amp;TEXT(pwmtable!J110,"0")</f>
        <v>#define P2V105    360</v>
      </c>
      <c r="H107" t="str">
        <f>"P2V"&amp;TEXT(pwmtable!B110,0)&amp;","</f>
        <v>P2V105,</v>
      </c>
      <c r="J107" t="str">
        <f>"#define P3V"&amp;TEXT(pwmtable!B110,0)&amp;"    "&amp;TEXT(pwmtable!J110,"0")</f>
        <v>#define P3V105    360</v>
      </c>
      <c r="K107" t="str">
        <f>"P3V"&amp;TEXT(pwmtable!B110,0)&amp;","</f>
        <v>P3V105,</v>
      </c>
      <c r="M107" t="str">
        <f>"#define P4V"&amp;TEXT(pwmtable!B110,0)&amp;"    "&amp;TEXT(pwmtable!J110,"0")</f>
        <v>#define P4V105    360</v>
      </c>
      <c r="N107" t="str">
        <f>"P4V"&amp;TEXT(pwmtable!B110,0)&amp;","</f>
        <v>P4V105,</v>
      </c>
      <c r="P107" t="str">
        <f>"#define P5V"&amp;TEXT(pwmtable!B110,0)&amp;"    "&amp;TEXT(pwmtable!J110,"0")</f>
        <v>#define P5V105    360</v>
      </c>
      <c r="Q107" t="str">
        <f>"P5V"&amp;TEXT(pwmtable!B110,0)&amp;","</f>
        <v>P5V105,</v>
      </c>
      <c r="S107" t="str">
        <f>"#define P6V"&amp;TEXT(pwmtable!B110,0)&amp;"    "&amp;TEXT(pwmtable!J110,"0")</f>
        <v>#define P6V105    360</v>
      </c>
      <c r="T107" t="str">
        <f>"P6V"&amp;TEXT(pwmtable!B110,0)&amp;","</f>
        <v>P6V105,</v>
      </c>
      <c r="V107" t="str">
        <f>"#define P7V"&amp;TEXT(pwmtable!B110,0)&amp;"    "&amp;TEXT(pwmtable!J110,"0")</f>
        <v>#define P7V105    360</v>
      </c>
      <c r="W107" t="str">
        <f>"P7V"&amp;TEXT(pwmtable!B110,0)&amp;","</f>
        <v>P7V105,</v>
      </c>
    </row>
    <row r="108" spans="1:23" x14ac:dyDescent="0.2">
      <c r="A108" t="str">
        <f>"#define P0V"&amp;TEXT(pwmtable!B111,0)&amp;"    "&amp;TEXT(pwmtable!J111,"0")</f>
        <v>#define P0V106    363</v>
      </c>
      <c r="B108" t="str">
        <f>"P0V"&amp;TEXT(pwmtable!B111,0)&amp;","</f>
        <v>P0V106,</v>
      </c>
      <c r="D108" t="str">
        <f>"#define P1V"&amp;TEXT(pwmtable!B111,0)&amp;"    "&amp;TEXT(pwmtable!J111,"0")</f>
        <v>#define P1V106    363</v>
      </c>
      <c r="E108" t="str">
        <f>"P1V"&amp;TEXT(pwmtable!B111,0)&amp;","</f>
        <v>P1V106,</v>
      </c>
      <c r="G108" t="str">
        <f>"#define P2V"&amp;TEXT(pwmtable!B111,0)&amp;"    "&amp;TEXT(pwmtable!J111,"0")</f>
        <v>#define P2V106    363</v>
      </c>
      <c r="H108" t="str">
        <f>"P2V"&amp;TEXT(pwmtable!B111,0)&amp;","</f>
        <v>P2V106,</v>
      </c>
      <c r="J108" t="str">
        <f>"#define P3V"&amp;TEXT(pwmtable!B111,0)&amp;"    "&amp;TEXT(pwmtable!J111,"0")</f>
        <v>#define P3V106    363</v>
      </c>
      <c r="K108" t="str">
        <f>"P3V"&amp;TEXT(pwmtable!B111,0)&amp;","</f>
        <v>P3V106,</v>
      </c>
      <c r="M108" t="str">
        <f>"#define P4V"&amp;TEXT(pwmtable!B111,0)&amp;"    "&amp;TEXT(pwmtable!J111,"0")</f>
        <v>#define P4V106    363</v>
      </c>
      <c r="N108" t="str">
        <f>"P4V"&amp;TEXT(pwmtable!B111,0)&amp;","</f>
        <v>P4V106,</v>
      </c>
      <c r="P108" t="str">
        <f>"#define P5V"&amp;TEXT(pwmtable!B111,0)&amp;"    "&amp;TEXT(pwmtable!J111,"0")</f>
        <v>#define P5V106    363</v>
      </c>
      <c r="Q108" t="str">
        <f>"P5V"&amp;TEXT(pwmtable!B111,0)&amp;","</f>
        <v>P5V106,</v>
      </c>
      <c r="S108" t="str">
        <f>"#define P6V"&amp;TEXT(pwmtable!B111,0)&amp;"    "&amp;TEXT(pwmtable!J111,"0")</f>
        <v>#define P6V106    363</v>
      </c>
      <c r="T108" t="str">
        <f>"P6V"&amp;TEXT(pwmtable!B111,0)&amp;","</f>
        <v>P6V106,</v>
      </c>
      <c r="V108" t="str">
        <f>"#define P7V"&amp;TEXT(pwmtable!B111,0)&amp;"    "&amp;TEXT(pwmtable!J111,"0")</f>
        <v>#define P7V106    363</v>
      </c>
      <c r="W108" t="str">
        <f>"P7V"&amp;TEXT(pwmtable!B111,0)&amp;","</f>
        <v>P7V106,</v>
      </c>
    </row>
    <row r="109" spans="1:23" x14ac:dyDescent="0.2">
      <c r="A109" t="str">
        <f>"#define P0V"&amp;TEXT(pwmtable!B112,0)&amp;"    "&amp;TEXT(pwmtable!J112,"0")</f>
        <v>#define P0V107    365</v>
      </c>
      <c r="B109" t="str">
        <f>"P0V"&amp;TEXT(pwmtable!B112,0)&amp;","</f>
        <v>P0V107,</v>
      </c>
      <c r="D109" t="str">
        <f>"#define P1V"&amp;TEXT(pwmtable!B112,0)&amp;"    "&amp;TEXT(pwmtable!J112,"0")</f>
        <v>#define P1V107    365</v>
      </c>
      <c r="E109" t="str">
        <f>"P1V"&amp;TEXT(pwmtable!B112,0)&amp;","</f>
        <v>P1V107,</v>
      </c>
      <c r="G109" t="str">
        <f>"#define P2V"&amp;TEXT(pwmtable!B112,0)&amp;"    "&amp;TEXT(pwmtable!J112,"0")</f>
        <v>#define P2V107    365</v>
      </c>
      <c r="H109" t="str">
        <f>"P2V"&amp;TEXT(pwmtable!B112,0)&amp;","</f>
        <v>P2V107,</v>
      </c>
      <c r="J109" t="str">
        <f>"#define P3V"&amp;TEXT(pwmtable!B112,0)&amp;"    "&amp;TEXT(pwmtable!J112,"0")</f>
        <v>#define P3V107    365</v>
      </c>
      <c r="K109" t="str">
        <f>"P3V"&amp;TEXT(pwmtable!B112,0)&amp;","</f>
        <v>P3V107,</v>
      </c>
      <c r="M109" t="str">
        <f>"#define P4V"&amp;TEXT(pwmtable!B112,0)&amp;"    "&amp;TEXT(pwmtable!J112,"0")</f>
        <v>#define P4V107    365</v>
      </c>
      <c r="N109" t="str">
        <f>"P4V"&amp;TEXT(pwmtable!B112,0)&amp;","</f>
        <v>P4V107,</v>
      </c>
      <c r="P109" t="str">
        <f>"#define P5V"&amp;TEXT(pwmtable!B112,0)&amp;"    "&amp;TEXT(pwmtable!J112,"0")</f>
        <v>#define P5V107    365</v>
      </c>
      <c r="Q109" t="str">
        <f>"P5V"&amp;TEXT(pwmtable!B112,0)&amp;","</f>
        <v>P5V107,</v>
      </c>
      <c r="S109" t="str">
        <f>"#define P6V"&amp;TEXT(pwmtable!B112,0)&amp;"    "&amp;TEXT(pwmtable!J112,"0")</f>
        <v>#define P6V107    365</v>
      </c>
      <c r="T109" t="str">
        <f>"P6V"&amp;TEXT(pwmtable!B112,0)&amp;","</f>
        <v>P6V107,</v>
      </c>
      <c r="V109" t="str">
        <f>"#define P7V"&amp;TEXT(pwmtable!B112,0)&amp;"    "&amp;TEXT(pwmtable!J112,"0")</f>
        <v>#define P7V107    365</v>
      </c>
      <c r="W109" t="str">
        <f>"P7V"&amp;TEXT(pwmtable!B112,0)&amp;","</f>
        <v>P7V107,</v>
      </c>
    </row>
    <row r="110" spans="1:23" x14ac:dyDescent="0.2">
      <c r="A110" t="str">
        <f>"#define P0V"&amp;TEXT(pwmtable!B113,0)&amp;"    "&amp;TEXT(pwmtable!J113,"0")</f>
        <v>#define P0V108    367</v>
      </c>
      <c r="B110" t="str">
        <f>"P0V"&amp;TEXT(pwmtable!B113,0)&amp;","</f>
        <v>P0V108,</v>
      </c>
      <c r="D110" t="str">
        <f>"#define P1V"&amp;TEXT(pwmtable!B113,0)&amp;"    "&amp;TEXT(pwmtable!J113,"0")</f>
        <v>#define P1V108    367</v>
      </c>
      <c r="E110" t="str">
        <f>"P1V"&amp;TEXT(pwmtable!B113,0)&amp;","</f>
        <v>P1V108,</v>
      </c>
      <c r="G110" t="str">
        <f>"#define P2V"&amp;TEXT(pwmtable!B113,0)&amp;"    "&amp;TEXT(pwmtable!J113,"0")</f>
        <v>#define P2V108    367</v>
      </c>
      <c r="H110" t="str">
        <f>"P2V"&amp;TEXT(pwmtable!B113,0)&amp;","</f>
        <v>P2V108,</v>
      </c>
      <c r="J110" t="str">
        <f>"#define P3V"&amp;TEXT(pwmtable!B113,0)&amp;"    "&amp;TEXT(pwmtable!J113,"0")</f>
        <v>#define P3V108    367</v>
      </c>
      <c r="K110" t="str">
        <f>"P3V"&amp;TEXT(pwmtable!B113,0)&amp;","</f>
        <v>P3V108,</v>
      </c>
      <c r="M110" t="str">
        <f>"#define P4V"&amp;TEXT(pwmtable!B113,0)&amp;"    "&amp;TEXT(pwmtable!J113,"0")</f>
        <v>#define P4V108    367</v>
      </c>
      <c r="N110" t="str">
        <f>"P4V"&amp;TEXT(pwmtable!B113,0)&amp;","</f>
        <v>P4V108,</v>
      </c>
      <c r="P110" t="str">
        <f>"#define P5V"&amp;TEXT(pwmtable!B113,0)&amp;"    "&amp;TEXT(pwmtable!J113,"0")</f>
        <v>#define P5V108    367</v>
      </c>
      <c r="Q110" t="str">
        <f>"P5V"&amp;TEXT(pwmtable!B113,0)&amp;","</f>
        <v>P5V108,</v>
      </c>
      <c r="S110" t="str">
        <f>"#define P6V"&amp;TEXT(pwmtable!B113,0)&amp;"    "&amp;TEXT(pwmtable!J113,"0")</f>
        <v>#define P6V108    367</v>
      </c>
      <c r="T110" t="str">
        <f>"P6V"&amp;TEXT(pwmtable!B113,0)&amp;","</f>
        <v>P6V108,</v>
      </c>
      <c r="V110" t="str">
        <f>"#define P7V"&amp;TEXT(pwmtable!B113,0)&amp;"    "&amp;TEXT(pwmtable!J113,"0")</f>
        <v>#define P7V108    367</v>
      </c>
      <c r="W110" t="str">
        <f>"P7V"&amp;TEXT(pwmtable!B113,0)&amp;","</f>
        <v>P7V108,</v>
      </c>
    </row>
    <row r="111" spans="1:23" x14ac:dyDescent="0.2">
      <c r="A111" t="str">
        <f>"#define P0V"&amp;TEXT(pwmtable!B114,0)&amp;"    "&amp;TEXT(pwmtable!J114,"0")</f>
        <v>#define P0V109    370</v>
      </c>
      <c r="B111" t="str">
        <f>"P0V"&amp;TEXT(pwmtable!B114,0)&amp;","</f>
        <v>P0V109,</v>
      </c>
      <c r="D111" t="str">
        <f>"#define P1V"&amp;TEXT(pwmtable!B114,0)&amp;"    "&amp;TEXT(pwmtable!J114,"0")</f>
        <v>#define P1V109    370</v>
      </c>
      <c r="E111" t="str">
        <f>"P1V"&amp;TEXT(pwmtable!B114,0)&amp;","</f>
        <v>P1V109,</v>
      </c>
      <c r="G111" t="str">
        <f>"#define P2V"&amp;TEXT(pwmtable!B114,0)&amp;"    "&amp;TEXT(pwmtable!J114,"0")</f>
        <v>#define P2V109    370</v>
      </c>
      <c r="H111" t="str">
        <f>"P2V"&amp;TEXT(pwmtable!B114,0)&amp;","</f>
        <v>P2V109,</v>
      </c>
      <c r="J111" t="str">
        <f>"#define P3V"&amp;TEXT(pwmtable!B114,0)&amp;"    "&amp;TEXT(pwmtable!J114,"0")</f>
        <v>#define P3V109    370</v>
      </c>
      <c r="K111" t="str">
        <f>"P3V"&amp;TEXT(pwmtable!B114,0)&amp;","</f>
        <v>P3V109,</v>
      </c>
      <c r="M111" t="str">
        <f>"#define P4V"&amp;TEXT(pwmtable!B114,0)&amp;"    "&amp;TEXT(pwmtable!J114,"0")</f>
        <v>#define P4V109    370</v>
      </c>
      <c r="N111" t="str">
        <f>"P4V"&amp;TEXT(pwmtable!B114,0)&amp;","</f>
        <v>P4V109,</v>
      </c>
      <c r="P111" t="str">
        <f>"#define P5V"&amp;TEXT(pwmtable!B114,0)&amp;"    "&amp;TEXT(pwmtable!J114,"0")</f>
        <v>#define P5V109    370</v>
      </c>
      <c r="Q111" t="str">
        <f>"P5V"&amp;TEXT(pwmtable!B114,0)&amp;","</f>
        <v>P5V109,</v>
      </c>
      <c r="S111" t="str">
        <f>"#define P6V"&amp;TEXT(pwmtable!B114,0)&amp;"    "&amp;TEXT(pwmtable!J114,"0")</f>
        <v>#define P6V109    370</v>
      </c>
      <c r="T111" t="str">
        <f>"P6V"&amp;TEXT(pwmtable!B114,0)&amp;","</f>
        <v>P6V109,</v>
      </c>
      <c r="V111" t="str">
        <f>"#define P7V"&amp;TEXT(pwmtable!B114,0)&amp;"    "&amp;TEXT(pwmtable!J114,"0")</f>
        <v>#define P7V109    370</v>
      </c>
      <c r="W111" t="str">
        <f>"P7V"&amp;TEXT(pwmtable!B114,0)&amp;","</f>
        <v>P7V109,</v>
      </c>
    </row>
    <row r="112" spans="1:23" x14ac:dyDescent="0.2">
      <c r="A112" t="str">
        <f>"#define P0V"&amp;TEXT(pwmtable!B115,0)&amp;"    "&amp;TEXT(pwmtable!J115,"0")</f>
        <v>#define P0V110    372</v>
      </c>
      <c r="B112" t="str">
        <f>"P0V"&amp;TEXT(pwmtable!B115,0)&amp;","</f>
        <v>P0V110,</v>
      </c>
      <c r="D112" t="str">
        <f>"#define P1V"&amp;TEXT(pwmtable!B115,0)&amp;"    "&amp;TEXT(pwmtable!J115,"0")</f>
        <v>#define P1V110    372</v>
      </c>
      <c r="E112" t="str">
        <f>"P1V"&amp;TEXT(pwmtable!B115,0)&amp;","</f>
        <v>P1V110,</v>
      </c>
      <c r="G112" t="str">
        <f>"#define P2V"&amp;TEXT(pwmtable!B115,0)&amp;"    "&amp;TEXT(pwmtable!J115,"0")</f>
        <v>#define P2V110    372</v>
      </c>
      <c r="H112" t="str">
        <f>"P2V"&amp;TEXT(pwmtable!B115,0)&amp;","</f>
        <v>P2V110,</v>
      </c>
      <c r="J112" t="str">
        <f>"#define P3V"&amp;TEXT(pwmtable!B115,0)&amp;"    "&amp;TEXT(pwmtable!J115,"0")</f>
        <v>#define P3V110    372</v>
      </c>
      <c r="K112" t="str">
        <f>"P3V"&amp;TEXT(pwmtable!B115,0)&amp;","</f>
        <v>P3V110,</v>
      </c>
      <c r="M112" t="str">
        <f>"#define P4V"&amp;TEXT(pwmtable!B115,0)&amp;"    "&amp;TEXT(pwmtable!J115,"0")</f>
        <v>#define P4V110    372</v>
      </c>
      <c r="N112" t="str">
        <f>"P4V"&amp;TEXT(pwmtable!B115,0)&amp;","</f>
        <v>P4V110,</v>
      </c>
      <c r="P112" t="str">
        <f>"#define P5V"&amp;TEXT(pwmtable!B115,0)&amp;"    "&amp;TEXT(pwmtable!J115,"0")</f>
        <v>#define P5V110    372</v>
      </c>
      <c r="Q112" t="str">
        <f>"P5V"&amp;TEXT(pwmtable!B115,0)&amp;","</f>
        <v>P5V110,</v>
      </c>
      <c r="S112" t="str">
        <f>"#define P6V"&amp;TEXT(pwmtable!B115,0)&amp;"    "&amp;TEXT(pwmtable!J115,"0")</f>
        <v>#define P6V110    372</v>
      </c>
      <c r="T112" t="str">
        <f>"P6V"&amp;TEXT(pwmtable!B115,0)&amp;","</f>
        <v>P6V110,</v>
      </c>
      <c r="V112" t="str">
        <f>"#define P7V"&amp;TEXT(pwmtable!B115,0)&amp;"    "&amp;TEXT(pwmtable!J115,"0")</f>
        <v>#define P7V110    372</v>
      </c>
      <c r="W112" t="str">
        <f>"P7V"&amp;TEXT(pwmtable!B115,0)&amp;","</f>
        <v>P7V110,</v>
      </c>
    </row>
    <row r="113" spans="1:23" x14ac:dyDescent="0.2">
      <c r="A113" t="str">
        <f>"#define P0V"&amp;TEXT(pwmtable!B116,0)&amp;"    "&amp;TEXT(pwmtable!J116,"0")</f>
        <v>#define P0V111    375</v>
      </c>
      <c r="B113" t="str">
        <f>"P0V"&amp;TEXT(pwmtable!B116,0)&amp;","</f>
        <v>P0V111,</v>
      </c>
      <c r="D113" t="str">
        <f>"#define P1V"&amp;TEXT(pwmtable!B116,0)&amp;"    "&amp;TEXT(pwmtable!J116,"0")</f>
        <v>#define P1V111    375</v>
      </c>
      <c r="E113" t="str">
        <f>"P1V"&amp;TEXT(pwmtable!B116,0)&amp;","</f>
        <v>P1V111,</v>
      </c>
      <c r="G113" t="str">
        <f>"#define P2V"&amp;TEXT(pwmtable!B116,0)&amp;"    "&amp;TEXT(pwmtable!J116,"0")</f>
        <v>#define P2V111    375</v>
      </c>
      <c r="H113" t="str">
        <f>"P2V"&amp;TEXT(pwmtable!B116,0)&amp;","</f>
        <v>P2V111,</v>
      </c>
      <c r="J113" t="str">
        <f>"#define P3V"&amp;TEXT(pwmtable!B116,0)&amp;"    "&amp;TEXT(pwmtable!J116,"0")</f>
        <v>#define P3V111    375</v>
      </c>
      <c r="K113" t="str">
        <f>"P3V"&amp;TEXT(pwmtable!B116,0)&amp;","</f>
        <v>P3V111,</v>
      </c>
      <c r="M113" t="str">
        <f>"#define P4V"&amp;TEXT(pwmtable!B116,0)&amp;"    "&amp;TEXT(pwmtable!J116,"0")</f>
        <v>#define P4V111    375</v>
      </c>
      <c r="N113" t="str">
        <f>"P4V"&amp;TEXT(pwmtable!B116,0)&amp;","</f>
        <v>P4V111,</v>
      </c>
      <c r="P113" t="str">
        <f>"#define P5V"&amp;TEXT(pwmtable!B116,0)&amp;"    "&amp;TEXT(pwmtable!J116,"0")</f>
        <v>#define P5V111    375</v>
      </c>
      <c r="Q113" t="str">
        <f>"P5V"&amp;TEXT(pwmtable!B116,0)&amp;","</f>
        <v>P5V111,</v>
      </c>
      <c r="S113" t="str">
        <f>"#define P6V"&amp;TEXT(pwmtable!B116,0)&amp;"    "&amp;TEXT(pwmtable!J116,"0")</f>
        <v>#define P6V111    375</v>
      </c>
      <c r="T113" t="str">
        <f>"P6V"&amp;TEXT(pwmtable!B116,0)&amp;","</f>
        <v>P6V111,</v>
      </c>
      <c r="V113" t="str">
        <f>"#define P7V"&amp;TEXT(pwmtable!B116,0)&amp;"    "&amp;TEXT(pwmtable!J116,"0")</f>
        <v>#define P7V111    375</v>
      </c>
      <c r="W113" t="str">
        <f>"P7V"&amp;TEXT(pwmtable!B116,0)&amp;","</f>
        <v>P7V111,</v>
      </c>
    </row>
    <row r="114" spans="1:23" x14ac:dyDescent="0.2">
      <c r="A114" t="str">
        <f>"#define P0V"&amp;TEXT(pwmtable!B117,0)&amp;"    "&amp;TEXT(pwmtable!J117,"0")</f>
        <v>#define P0V112    377</v>
      </c>
      <c r="B114" t="str">
        <f>"P0V"&amp;TEXT(pwmtable!B117,0)&amp;","</f>
        <v>P0V112,</v>
      </c>
      <c r="D114" t="str">
        <f>"#define P1V"&amp;TEXT(pwmtable!B117,0)&amp;"    "&amp;TEXT(pwmtable!J117,"0")</f>
        <v>#define P1V112    377</v>
      </c>
      <c r="E114" t="str">
        <f>"P1V"&amp;TEXT(pwmtable!B117,0)&amp;","</f>
        <v>P1V112,</v>
      </c>
      <c r="G114" t="str">
        <f>"#define P2V"&amp;TEXT(pwmtable!B117,0)&amp;"    "&amp;TEXT(pwmtable!J117,"0")</f>
        <v>#define P2V112    377</v>
      </c>
      <c r="H114" t="str">
        <f>"P2V"&amp;TEXT(pwmtable!B117,0)&amp;","</f>
        <v>P2V112,</v>
      </c>
      <c r="J114" t="str">
        <f>"#define P3V"&amp;TEXT(pwmtable!B117,0)&amp;"    "&amp;TEXT(pwmtable!J117,"0")</f>
        <v>#define P3V112    377</v>
      </c>
      <c r="K114" t="str">
        <f>"P3V"&amp;TEXT(pwmtable!B117,0)&amp;","</f>
        <v>P3V112,</v>
      </c>
      <c r="M114" t="str">
        <f>"#define P4V"&amp;TEXT(pwmtable!B117,0)&amp;"    "&amp;TEXT(pwmtable!J117,"0")</f>
        <v>#define P4V112    377</v>
      </c>
      <c r="N114" t="str">
        <f>"P4V"&amp;TEXT(pwmtable!B117,0)&amp;","</f>
        <v>P4V112,</v>
      </c>
      <c r="P114" t="str">
        <f>"#define P5V"&amp;TEXT(pwmtable!B117,0)&amp;"    "&amp;TEXT(pwmtable!J117,"0")</f>
        <v>#define P5V112    377</v>
      </c>
      <c r="Q114" t="str">
        <f>"P5V"&amp;TEXT(pwmtable!B117,0)&amp;","</f>
        <v>P5V112,</v>
      </c>
      <c r="S114" t="str">
        <f>"#define P6V"&amp;TEXT(pwmtable!B117,0)&amp;"    "&amp;TEXT(pwmtable!J117,"0")</f>
        <v>#define P6V112    377</v>
      </c>
      <c r="T114" t="str">
        <f>"P6V"&amp;TEXT(pwmtable!B117,0)&amp;","</f>
        <v>P6V112,</v>
      </c>
      <c r="V114" t="str">
        <f>"#define P7V"&amp;TEXT(pwmtable!B117,0)&amp;"    "&amp;TEXT(pwmtable!J117,"0")</f>
        <v>#define P7V112    377</v>
      </c>
      <c r="W114" t="str">
        <f>"P7V"&amp;TEXT(pwmtable!B117,0)&amp;","</f>
        <v>P7V112,</v>
      </c>
    </row>
    <row r="115" spans="1:23" x14ac:dyDescent="0.2">
      <c r="A115" t="str">
        <f>"#define P0V"&amp;TEXT(pwmtable!B118,0)&amp;"    "&amp;TEXT(pwmtable!J118,"0")</f>
        <v>#define P0V113    380</v>
      </c>
      <c r="B115" t="str">
        <f>"P0V"&amp;TEXT(pwmtable!B118,0)&amp;","</f>
        <v>P0V113,</v>
      </c>
      <c r="D115" t="str">
        <f>"#define P1V"&amp;TEXT(pwmtable!B118,0)&amp;"    "&amp;TEXT(pwmtable!J118,"0")</f>
        <v>#define P1V113    380</v>
      </c>
      <c r="E115" t="str">
        <f>"P1V"&amp;TEXT(pwmtable!B118,0)&amp;","</f>
        <v>P1V113,</v>
      </c>
      <c r="G115" t="str">
        <f>"#define P2V"&amp;TEXT(pwmtable!B118,0)&amp;"    "&amp;TEXT(pwmtable!J118,"0")</f>
        <v>#define P2V113    380</v>
      </c>
      <c r="H115" t="str">
        <f>"P2V"&amp;TEXT(pwmtable!B118,0)&amp;","</f>
        <v>P2V113,</v>
      </c>
      <c r="J115" t="str">
        <f>"#define P3V"&amp;TEXT(pwmtable!B118,0)&amp;"    "&amp;TEXT(pwmtable!J118,"0")</f>
        <v>#define P3V113    380</v>
      </c>
      <c r="K115" t="str">
        <f>"P3V"&amp;TEXT(pwmtable!B118,0)&amp;","</f>
        <v>P3V113,</v>
      </c>
      <c r="M115" t="str">
        <f>"#define P4V"&amp;TEXT(pwmtable!B118,0)&amp;"    "&amp;TEXT(pwmtable!J118,"0")</f>
        <v>#define P4V113    380</v>
      </c>
      <c r="N115" t="str">
        <f>"P4V"&amp;TEXT(pwmtable!B118,0)&amp;","</f>
        <v>P4V113,</v>
      </c>
      <c r="P115" t="str">
        <f>"#define P5V"&amp;TEXT(pwmtable!B118,0)&amp;"    "&amp;TEXT(pwmtable!J118,"0")</f>
        <v>#define P5V113    380</v>
      </c>
      <c r="Q115" t="str">
        <f>"P5V"&amp;TEXT(pwmtable!B118,0)&amp;","</f>
        <v>P5V113,</v>
      </c>
      <c r="S115" t="str">
        <f>"#define P6V"&amp;TEXT(pwmtable!B118,0)&amp;"    "&amp;TEXT(pwmtable!J118,"0")</f>
        <v>#define P6V113    380</v>
      </c>
      <c r="T115" t="str">
        <f>"P6V"&amp;TEXT(pwmtable!B118,0)&amp;","</f>
        <v>P6V113,</v>
      </c>
      <c r="V115" t="str">
        <f>"#define P7V"&amp;TEXT(pwmtable!B118,0)&amp;"    "&amp;TEXT(pwmtable!J118,"0")</f>
        <v>#define P7V113    380</v>
      </c>
      <c r="W115" t="str">
        <f>"P7V"&amp;TEXT(pwmtable!B118,0)&amp;","</f>
        <v>P7V113,</v>
      </c>
    </row>
    <row r="116" spans="1:23" x14ac:dyDescent="0.2">
      <c r="A116" t="str">
        <f>"#define P0V"&amp;TEXT(pwmtable!B119,0)&amp;"    "&amp;TEXT(pwmtable!J119,"0")</f>
        <v>#define P0V114    382</v>
      </c>
      <c r="B116" t="str">
        <f>"P0V"&amp;TEXT(pwmtable!B119,0)&amp;","</f>
        <v>P0V114,</v>
      </c>
      <c r="D116" t="str">
        <f>"#define P1V"&amp;TEXT(pwmtable!B119,0)&amp;"    "&amp;TEXT(pwmtable!J119,"0")</f>
        <v>#define P1V114    382</v>
      </c>
      <c r="E116" t="str">
        <f>"P1V"&amp;TEXT(pwmtable!B119,0)&amp;","</f>
        <v>P1V114,</v>
      </c>
      <c r="G116" t="str">
        <f>"#define P2V"&amp;TEXT(pwmtable!B119,0)&amp;"    "&amp;TEXT(pwmtable!J119,"0")</f>
        <v>#define P2V114    382</v>
      </c>
      <c r="H116" t="str">
        <f>"P2V"&amp;TEXT(pwmtable!B119,0)&amp;","</f>
        <v>P2V114,</v>
      </c>
      <c r="J116" t="str">
        <f>"#define P3V"&amp;TEXT(pwmtable!B119,0)&amp;"    "&amp;TEXT(pwmtable!J119,"0")</f>
        <v>#define P3V114    382</v>
      </c>
      <c r="K116" t="str">
        <f>"P3V"&amp;TEXT(pwmtable!B119,0)&amp;","</f>
        <v>P3V114,</v>
      </c>
      <c r="M116" t="str">
        <f>"#define P4V"&amp;TEXT(pwmtable!B119,0)&amp;"    "&amp;TEXT(pwmtable!J119,"0")</f>
        <v>#define P4V114    382</v>
      </c>
      <c r="N116" t="str">
        <f>"P4V"&amp;TEXT(pwmtable!B119,0)&amp;","</f>
        <v>P4V114,</v>
      </c>
      <c r="P116" t="str">
        <f>"#define P5V"&amp;TEXT(pwmtable!B119,0)&amp;"    "&amp;TEXT(pwmtable!J119,"0")</f>
        <v>#define P5V114    382</v>
      </c>
      <c r="Q116" t="str">
        <f>"P5V"&amp;TEXT(pwmtable!B119,0)&amp;","</f>
        <v>P5V114,</v>
      </c>
      <c r="S116" t="str">
        <f>"#define P6V"&amp;TEXT(pwmtable!B119,0)&amp;"    "&amp;TEXT(pwmtable!J119,"0")</f>
        <v>#define P6V114    382</v>
      </c>
      <c r="T116" t="str">
        <f>"P6V"&amp;TEXT(pwmtable!B119,0)&amp;","</f>
        <v>P6V114,</v>
      </c>
      <c r="V116" t="str">
        <f>"#define P7V"&amp;TEXT(pwmtable!B119,0)&amp;"    "&amp;TEXT(pwmtable!J119,"0")</f>
        <v>#define P7V114    382</v>
      </c>
      <c r="W116" t="str">
        <f>"P7V"&amp;TEXT(pwmtable!B119,0)&amp;","</f>
        <v>P7V114,</v>
      </c>
    </row>
    <row r="117" spans="1:23" x14ac:dyDescent="0.2">
      <c r="A117" t="str">
        <f>"#define P0V"&amp;TEXT(pwmtable!B120,0)&amp;"    "&amp;TEXT(pwmtable!J120,"0")</f>
        <v>#define P0V115    385</v>
      </c>
      <c r="B117" t="str">
        <f>"P0V"&amp;TEXT(pwmtable!B120,0)&amp;","</f>
        <v>P0V115,</v>
      </c>
      <c r="D117" t="str">
        <f>"#define P1V"&amp;TEXT(pwmtable!B120,0)&amp;"    "&amp;TEXT(pwmtable!J120,"0")</f>
        <v>#define P1V115    385</v>
      </c>
      <c r="E117" t="str">
        <f>"P1V"&amp;TEXT(pwmtable!B120,0)&amp;","</f>
        <v>P1V115,</v>
      </c>
      <c r="G117" t="str">
        <f>"#define P2V"&amp;TEXT(pwmtable!B120,0)&amp;"    "&amp;TEXT(pwmtable!J120,"0")</f>
        <v>#define P2V115    385</v>
      </c>
      <c r="H117" t="str">
        <f>"P2V"&amp;TEXT(pwmtable!B120,0)&amp;","</f>
        <v>P2V115,</v>
      </c>
      <c r="J117" t="str">
        <f>"#define P3V"&amp;TEXT(pwmtable!B120,0)&amp;"    "&amp;TEXT(pwmtable!J120,"0")</f>
        <v>#define P3V115    385</v>
      </c>
      <c r="K117" t="str">
        <f>"P3V"&amp;TEXT(pwmtable!B120,0)&amp;","</f>
        <v>P3V115,</v>
      </c>
      <c r="M117" t="str">
        <f>"#define P4V"&amp;TEXT(pwmtable!B120,0)&amp;"    "&amp;TEXT(pwmtable!J120,"0")</f>
        <v>#define P4V115    385</v>
      </c>
      <c r="N117" t="str">
        <f>"P4V"&amp;TEXT(pwmtable!B120,0)&amp;","</f>
        <v>P4V115,</v>
      </c>
      <c r="P117" t="str">
        <f>"#define P5V"&amp;TEXT(pwmtable!B120,0)&amp;"    "&amp;TEXT(pwmtable!J120,"0")</f>
        <v>#define P5V115    385</v>
      </c>
      <c r="Q117" t="str">
        <f>"P5V"&amp;TEXT(pwmtable!B120,0)&amp;","</f>
        <v>P5V115,</v>
      </c>
      <c r="S117" t="str">
        <f>"#define P6V"&amp;TEXT(pwmtable!B120,0)&amp;"    "&amp;TEXT(pwmtable!J120,"0")</f>
        <v>#define P6V115    385</v>
      </c>
      <c r="T117" t="str">
        <f>"P6V"&amp;TEXT(pwmtable!B120,0)&amp;","</f>
        <v>P6V115,</v>
      </c>
      <c r="V117" t="str">
        <f>"#define P7V"&amp;TEXT(pwmtable!B120,0)&amp;"    "&amp;TEXT(pwmtable!J120,"0")</f>
        <v>#define P7V115    385</v>
      </c>
      <c r="W117" t="str">
        <f>"P7V"&amp;TEXT(pwmtable!B120,0)&amp;","</f>
        <v>P7V115,</v>
      </c>
    </row>
    <row r="118" spans="1:23" x14ac:dyDescent="0.2">
      <c r="A118" t="str">
        <f>"#define P0V"&amp;TEXT(pwmtable!B121,0)&amp;"    "&amp;TEXT(pwmtable!J121,"0")</f>
        <v>#define P0V116    387</v>
      </c>
      <c r="B118" t="str">
        <f>"P0V"&amp;TEXT(pwmtable!B121,0)&amp;","</f>
        <v>P0V116,</v>
      </c>
      <c r="D118" t="str">
        <f>"#define P1V"&amp;TEXT(pwmtable!B121,0)&amp;"    "&amp;TEXT(pwmtable!J121,"0")</f>
        <v>#define P1V116    387</v>
      </c>
      <c r="E118" t="str">
        <f>"P1V"&amp;TEXT(pwmtable!B121,0)&amp;","</f>
        <v>P1V116,</v>
      </c>
      <c r="G118" t="str">
        <f>"#define P2V"&amp;TEXT(pwmtable!B121,0)&amp;"    "&amp;TEXT(pwmtable!J121,"0")</f>
        <v>#define P2V116    387</v>
      </c>
      <c r="H118" t="str">
        <f>"P2V"&amp;TEXT(pwmtable!B121,0)&amp;","</f>
        <v>P2V116,</v>
      </c>
      <c r="J118" t="str">
        <f>"#define P3V"&amp;TEXT(pwmtable!B121,0)&amp;"    "&amp;TEXT(pwmtable!J121,"0")</f>
        <v>#define P3V116    387</v>
      </c>
      <c r="K118" t="str">
        <f>"P3V"&amp;TEXT(pwmtable!B121,0)&amp;","</f>
        <v>P3V116,</v>
      </c>
      <c r="M118" t="str">
        <f>"#define P4V"&amp;TEXT(pwmtable!B121,0)&amp;"    "&amp;TEXT(pwmtable!J121,"0")</f>
        <v>#define P4V116    387</v>
      </c>
      <c r="N118" t="str">
        <f>"P4V"&amp;TEXT(pwmtable!B121,0)&amp;","</f>
        <v>P4V116,</v>
      </c>
      <c r="P118" t="str">
        <f>"#define P5V"&amp;TEXT(pwmtable!B121,0)&amp;"    "&amp;TEXT(pwmtable!J121,"0")</f>
        <v>#define P5V116    387</v>
      </c>
      <c r="Q118" t="str">
        <f>"P5V"&amp;TEXT(pwmtable!B121,0)&amp;","</f>
        <v>P5V116,</v>
      </c>
      <c r="S118" t="str">
        <f>"#define P6V"&amp;TEXT(pwmtable!B121,0)&amp;"    "&amp;TEXT(pwmtable!J121,"0")</f>
        <v>#define P6V116    387</v>
      </c>
      <c r="T118" t="str">
        <f>"P6V"&amp;TEXT(pwmtable!B121,0)&amp;","</f>
        <v>P6V116,</v>
      </c>
      <c r="V118" t="str">
        <f>"#define P7V"&amp;TEXT(pwmtable!B121,0)&amp;"    "&amp;TEXT(pwmtable!J121,"0")</f>
        <v>#define P7V116    387</v>
      </c>
      <c r="W118" t="str">
        <f>"P7V"&amp;TEXT(pwmtable!B121,0)&amp;","</f>
        <v>P7V116,</v>
      </c>
    </row>
    <row r="119" spans="1:23" x14ac:dyDescent="0.2">
      <c r="A119" t="str">
        <f>"#define P0V"&amp;TEXT(pwmtable!B122,0)&amp;"    "&amp;TEXT(pwmtable!J122,"0")</f>
        <v>#define P0V117    389</v>
      </c>
      <c r="B119" t="str">
        <f>"P0V"&amp;TEXT(pwmtable!B122,0)&amp;","</f>
        <v>P0V117,</v>
      </c>
      <c r="D119" t="str">
        <f>"#define P1V"&amp;TEXT(pwmtable!B122,0)&amp;"    "&amp;TEXT(pwmtable!J122,"0")</f>
        <v>#define P1V117    389</v>
      </c>
      <c r="E119" t="str">
        <f>"P1V"&amp;TEXT(pwmtable!B122,0)&amp;","</f>
        <v>P1V117,</v>
      </c>
      <c r="G119" t="str">
        <f>"#define P2V"&amp;TEXT(pwmtable!B122,0)&amp;"    "&amp;TEXT(pwmtable!J122,"0")</f>
        <v>#define P2V117    389</v>
      </c>
      <c r="H119" t="str">
        <f>"P2V"&amp;TEXT(pwmtable!B122,0)&amp;","</f>
        <v>P2V117,</v>
      </c>
      <c r="J119" t="str">
        <f>"#define P3V"&amp;TEXT(pwmtable!B122,0)&amp;"    "&amp;TEXT(pwmtable!J122,"0")</f>
        <v>#define P3V117    389</v>
      </c>
      <c r="K119" t="str">
        <f>"P3V"&amp;TEXT(pwmtable!B122,0)&amp;","</f>
        <v>P3V117,</v>
      </c>
      <c r="M119" t="str">
        <f>"#define P4V"&amp;TEXT(pwmtable!B122,0)&amp;"    "&amp;TEXT(pwmtable!J122,"0")</f>
        <v>#define P4V117    389</v>
      </c>
      <c r="N119" t="str">
        <f>"P4V"&amp;TEXT(pwmtable!B122,0)&amp;","</f>
        <v>P4V117,</v>
      </c>
      <c r="P119" t="str">
        <f>"#define P5V"&amp;TEXT(pwmtable!B122,0)&amp;"    "&amp;TEXT(pwmtable!J122,"0")</f>
        <v>#define P5V117    389</v>
      </c>
      <c r="Q119" t="str">
        <f>"P5V"&amp;TEXT(pwmtable!B122,0)&amp;","</f>
        <v>P5V117,</v>
      </c>
      <c r="S119" t="str">
        <f>"#define P6V"&amp;TEXT(pwmtable!B122,0)&amp;"    "&amp;TEXT(pwmtable!J122,"0")</f>
        <v>#define P6V117    389</v>
      </c>
      <c r="T119" t="str">
        <f>"P6V"&amp;TEXT(pwmtable!B122,0)&amp;","</f>
        <v>P6V117,</v>
      </c>
      <c r="V119" t="str">
        <f>"#define P7V"&amp;TEXT(pwmtable!B122,0)&amp;"    "&amp;TEXT(pwmtable!J122,"0")</f>
        <v>#define P7V117    389</v>
      </c>
      <c r="W119" t="str">
        <f>"P7V"&amp;TEXT(pwmtable!B122,0)&amp;","</f>
        <v>P7V117,</v>
      </c>
    </row>
    <row r="120" spans="1:23" x14ac:dyDescent="0.2">
      <c r="A120" t="str">
        <f>"#define P0V"&amp;TEXT(pwmtable!B123,0)&amp;"    "&amp;TEXT(pwmtable!J123,"0")</f>
        <v>#define P0V118    392</v>
      </c>
      <c r="B120" t="str">
        <f>"P0V"&amp;TEXT(pwmtable!B123,0)&amp;","</f>
        <v>P0V118,</v>
      </c>
      <c r="D120" t="str">
        <f>"#define P1V"&amp;TEXT(pwmtable!B123,0)&amp;"    "&amp;TEXT(pwmtable!J123,"0")</f>
        <v>#define P1V118    392</v>
      </c>
      <c r="E120" t="str">
        <f>"P1V"&amp;TEXT(pwmtable!B123,0)&amp;","</f>
        <v>P1V118,</v>
      </c>
      <c r="G120" t="str">
        <f>"#define P2V"&amp;TEXT(pwmtable!B123,0)&amp;"    "&amp;TEXT(pwmtable!J123,"0")</f>
        <v>#define P2V118    392</v>
      </c>
      <c r="H120" t="str">
        <f>"P2V"&amp;TEXT(pwmtable!B123,0)&amp;","</f>
        <v>P2V118,</v>
      </c>
      <c r="J120" t="str">
        <f>"#define P3V"&amp;TEXT(pwmtable!B123,0)&amp;"    "&amp;TEXT(pwmtable!J123,"0")</f>
        <v>#define P3V118    392</v>
      </c>
      <c r="K120" t="str">
        <f>"P3V"&amp;TEXT(pwmtable!B123,0)&amp;","</f>
        <v>P3V118,</v>
      </c>
      <c r="M120" t="str">
        <f>"#define P4V"&amp;TEXT(pwmtable!B123,0)&amp;"    "&amp;TEXT(pwmtable!J123,"0")</f>
        <v>#define P4V118    392</v>
      </c>
      <c r="N120" t="str">
        <f>"P4V"&amp;TEXT(pwmtable!B123,0)&amp;","</f>
        <v>P4V118,</v>
      </c>
      <c r="P120" t="str">
        <f>"#define P5V"&amp;TEXT(pwmtable!B123,0)&amp;"    "&amp;TEXT(pwmtable!J123,"0")</f>
        <v>#define P5V118    392</v>
      </c>
      <c r="Q120" t="str">
        <f>"P5V"&amp;TEXT(pwmtable!B123,0)&amp;","</f>
        <v>P5V118,</v>
      </c>
      <c r="S120" t="str">
        <f>"#define P6V"&amp;TEXT(pwmtable!B123,0)&amp;"    "&amp;TEXT(pwmtable!J123,"0")</f>
        <v>#define P6V118    392</v>
      </c>
      <c r="T120" t="str">
        <f>"P6V"&amp;TEXT(pwmtable!B123,0)&amp;","</f>
        <v>P6V118,</v>
      </c>
      <c r="V120" t="str">
        <f>"#define P7V"&amp;TEXT(pwmtable!B123,0)&amp;"    "&amp;TEXT(pwmtable!J123,"0")</f>
        <v>#define P7V118    392</v>
      </c>
      <c r="W120" t="str">
        <f>"P7V"&amp;TEXT(pwmtable!B123,0)&amp;","</f>
        <v>P7V118,</v>
      </c>
    </row>
    <row r="121" spans="1:23" x14ac:dyDescent="0.2">
      <c r="A121" t="str">
        <f>"#define P0V"&amp;TEXT(pwmtable!B124,0)&amp;"    "&amp;TEXT(pwmtable!J124,"0")</f>
        <v>#define P0V119    394</v>
      </c>
      <c r="B121" t="str">
        <f>"P0V"&amp;TEXT(pwmtable!B124,0)&amp;","</f>
        <v>P0V119,</v>
      </c>
      <c r="D121" t="str">
        <f>"#define P1V"&amp;TEXT(pwmtable!B124,0)&amp;"    "&amp;TEXT(pwmtable!J124,"0")</f>
        <v>#define P1V119    394</v>
      </c>
      <c r="E121" t="str">
        <f>"P1V"&amp;TEXT(pwmtable!B124,0)&amp;","</f>
        <v>P1V119,</v>
      </c>
      <c r="G121" t="str">
        <f>"#define P2V"&amp;TEXT(pwmtable!B124,0)&amp;"    "&amp;TEXT(pwmtable!J124,"0")</f>
        <v>#define P2V119    394</v>
      </c>
      <c r="H121" t="str">
        <f>"P2V"&amp;TEXT(pwmtable!B124,0)&amp;","</f>
        <v>P2V119,</v>
      </c>
      <c r="J121" t="str">
        <f>"#define P3V"&amp;TEXT(pwmtable!B124,0)&amp;"    "&amp;TEXT(pwmtable!J124,"0")</f>
        <v>#define P3V119    394</v>
      </c>
      <c r="K121" t="str">
        <f>"P3V"&amp;TEXT(pwmtable!B124,0)&amp;","</f>
        <v>P3V119,</v>
      </c>
      <c r="M121" t="str">
        <f>"#define P4V"&amp;TEXT(pwmtable!B124,0)&amp;"    "&amp;TEXT(pwmtable!J124,"0")</f>
        <v>#define P4V119    394</v>
      </c>
      <c r="N121" t="str">
        <f>"P4V"&amp;TEXT(pwmtable!B124,0)&amp;","</f>
        <v>P4V119,</v>
      </c>
      <c r="P121" t="str">
        <f>"#define P5V"&amp;TEXT(pwmtable!B124,0)&amp;"    "&amp;TEXT(pwmtable!J124,"0")</f>
        <v>#define P5V119    394</v>
      </c>
      <c r="Q121" t="str">
        <f>"P5V"&amp;TEXT(pwmtable!B124,0)&amp;","</f>
        <v>P5V119,</v>
      </c>
      <c r="S121" t="str">
        <f>"#define P6V"&amp;TEXT(pwmtable!B124,0)&amp;"    "&amp;TEXT(pwmtable!J124,"0")</f>
        <v>#define P6V119    394</v>
      </c>
      <c r="T121" t="str">
        <f>"P6V"&amp;TEXT(pwmtable!B124,0)&amp;","</f>
        <v>P6V119,</v>
      </c>
      <c r="V121" t="str">
        <f>"#define P7V"&amp;TEXT(pwmtable!B124,0)&amp;"    "&amp;TEXT(pwmtable!J124,"0")</f>
        <v>#define P7V119    394</v>
      </c>
      <c r="W121" t="str">
        <f>"P7V"&amp;TEXT(pwmtable!B124,0)&amp;","</f>
        <v>P7V119,</v>
      </c>
    </row>
    <row r="122" spans="1:23" x14ac:dyDescent="0.2">
      <c r="A122" t="str">
        <f>"#define P0V"&amp;TEXT(pwmtable!B125,0)&amp;"    "&amp;TEXT(pwmtable!J125,"0")</f>
        <v>#define P0V120    397</v>
      </c>
      <c r="B122" t="str">
        <f>"P0V"&amp;TEXT(pwmtable!B125,0)&amp;","</f>
        <v>P0V120,</v>
      </c>
      <c r="D122" t="str">
        <f>"#define P1V"&amp;TEXT(pwmtable!B125,0)&amp;"    "&amp;TEXT(pwmtable!J125,"0")</f>
        <v>#define P1V120    397</v>
      </c>
      <c r="E122" t="str">
        <f>"P1V"&amp;TEXT(pwmtable!B125,0)&amp;","</f>
        <v>P1V120,</v>
      </c>
      <c r="G122" t="str">
        <f>"#define P2V"&amp;TEXT(pwmtable!B125,0)&amp;"    "&amp;TEXT(pwmtable!J125,"0")</f>
        <v>#define P2V120    397</v>
      </c>
      <c r="H122" t="str">
        <f>"P2V"&amp;TEXT(pwmtable!B125,0)&amp;","</f>
        <v>P2V120,</v>
      </c>
      <c r="J122" t="str">
        <f>"#define P3V"&amp;TEXT(pwmtable!B125,0)&amp;"    "&amp;TEXT(pwmtable!J125,"0")</f>
        <v>#define P3V120    397</v>
      </c>
      <c r="K122" t="str">
        <f>"P3V"&amp;TEXT(pwmtable!B125,0)&amp;","</f>
        <v>P3V120,</v>
      </c>
      <c r="M122" t="str">
        <f>"#define P4V"&amp;TEXT(pwmtable!B125,0)&amp;"    "&amp;TEXT(pwmtable!J125,"0")</f>
        <v>#define P4V120    397</v>
      </c>
      <c r="N122" t="str">
        <f>"P4V"&amp;TEXT(pwmtable!B125,0)&amp;","</f>
        <v>P4V120,</v>
      </c>
      <c r="P122" t="str">
        <f>"#define P5V"&amp;TEXT(pwmtable!B125,0)&amp;"    "&amp;TEXT(pwmtable!J125,"0")</f>
        <v>#define P5V120    397</v>
      </c>
      <c r="Q122" t="str">
        <f>"P5V"&amp;TEXT(pwmtable!B125,0)&amp;","</f>
        <v>P5V120,</v>
      </c>
      <c r="S122" t="str">
        <f>"#define P6V"&amp;TEXT(pwmtable!B125,0)&amp;"    "&amp;TEXT(pwmtable!J125,"0")</f>
        <v>#define P6V120    397</v>
      </c>
      <c r="T122" t="str">
        <f>"P6V"&amp;TEXT(pwmtable!B125,0)&amp;","</f>
        <v>P6V120,</v>
      </c>
      <c r="V122" t="str">
        <f>"#define P7V"&amp;TEXT(pwmtable!B125,0)&amp;"    "&amp;TEXT(pwmtable!J125,"0")</f>
        <v>#define P7V120    397</v>
      </c>
      <c r="W122" t="str">
        <f>"P7V"&amp;TEXT(pwmtable!B125,0)&amp;","</f>
        <v>P7V120,</v>
      </c>
    </row>
    <row r="123" spans="1:23" x14ac:dyDescent="0.2">
      <c r="A123" t="str">
        <f>"#define P0V"&amp;TEXT(pwmtable!B126,0)&amp;"    "&amp;TEXT(pwmtable!J126,"0")</f>
        <v>#define P0V121    399</v>
      </c>
      <c r="B123" t="str">
        <f>"P0V"&amp;TEXT(pwmtable!B126,0)&amp;","</f>
        <v>P0V121,</v>
      </c>
      <c r="D123" t="str">
        <f>"#define P1V"&amp;TEXT(pwmtable!B126,0)&amp;"    "&amp;TEXT(pwmtable!J126,"0")</f>
        <v>#define P1V121    399</v>
      </c>
      <c r="E123" t="str">
        <f>"P1V"&amp;TEXT(pwmtable!B126,0)&amp;","</f>
        <v>P1V121,</v>
      </c>
      <c r="G123" t="str">
        <f>"#define P2V"&amp;TEXT(pwmtable!B126,0)&amp;"    "&amp;TEXT(pwmtable!J126,"0")</f>
        <v>#define P2V121    399</v>
      </c>
      <c r="H123" t="str">
        <f>"P2V"&amp;TEXT(pwmtable!B126,0)&amp;","</f>
        <v>P2V121,</v>
      </c>
      <c r="J123" t="str">
        <f>"#define P3V"&amp;TEXT(pwmtable!B126,0)&amp;"    "&amp;TEXT(pwmtable!J126,"0")</f>
        <v>#define P3V121    399</v>
      </c>
      <c r="K123" t="str">
        <f>"P3V"&amp;TEXT(pwmtable!B126,0)&amp;","</f>
        <v>P3V121,</v>
      </c>
      <c r="M123" t="str">
        <f>"#define P4V"&amp;TEXT(pwmtable!B126,0)&amp;"    "&amp;TEXT(pwmtable!J126,"0")</f>
        <v>#define P4V121    399</v>
      </c>
      <c r="N123" t="str">
        <f>"P4V"&amp;TEXT(pwmtable!B126,0)&amp;","</f>
        <v>P4V121,</v>
      </c>
      <c r="P123" t="str">
        <f>"#define P5V"&amp;TEXT(pwmtable!B126,0)&amp;"    "&amp;TEXT(pwmtable!J126,"0")</f>
        <v>#define P5V121    399</v>
      </c>
      <c r="Q123" t="str">
        <f>"P5V"&amp;TEXT(pwmtable!B126,0)&amp;","</f>
        <v>P5V121,</v>
      </c>
      <c r="S123" t="str">
        <f>"#define P6V"&amp;TEXT(pwmtable!B126,0)&amp;"    "&amp;TEXT(pwmtable!J126,"0")</f>
        <v>#define P6V121    399</v>
      </c>
      <c r="T123" t="str">
        <f>"P6V"&amp;TEXT(pwmtable!B126,0)&amp;","</f>
        <v>P6V121,</v>
      </c>
      <c r="V123" t="str">
        <f>"#define P7V"&amp;TEXT(pwmtable!B126,0)&amp;"    "&amp;TEXT(pwmtable!J126,"0")</f>
        <v>#define P7V121    399</v>
      </c>
      <c r="W123" t="str">
        <f>"P7V"&amp;TEXT(pwmtable!B126,0)&amp;","</f>
        <v>P7V121,</v>
      </c>
    </row>
    <row r="124" spans="1:23" x14ac:dyDescent="0.2">
      <c r="A124" t="str">
        <f>"#define P0V"&amp;TEXT(pwmtable!B127,0)&amp;"    "&amp;TEXT(pwmtable!J127,"0")</f>
        <v>#define P0V122    401</v>
      </c>
      <c r="B124" t="str">
        <f>"P0V"&amp;TEXT(pwmtable!B127,0)&amp;","</f>
        <v>P0V122,</v>
      </c>
      <c r="D124" t="str">
        <f>"#define P1V"&amp;TEXT(pwmtable!B127,0)&amp;"    "&amp;TEXT(pwmtable!J127,"0")</f>
        <v>#define P1V122    401</v>
      </c>
      <c r="E124" t="str">
        <f>"P1V"&amp;TEXT(pwmtable!B127,0)&amp;","</f>
        <v>P1V122,</v>
      </c>
      <c r="G124" t="str">
        <f>"#define P2V"&amp;TEXT(pwmtable!B127,0)&amp;"    "&amp;TEXT(pwmtable!J127,"0")</f>
        <v>#define P2V122    401</v>
      </c>
      <c r="H124" t="str">
        <f>"P2V"&amp;TEXT(pwmtable!B127,0)&amp;","</f>
        <v>P2V122,</v>
      </c>
      <c r="J124" t="str">
        <f>"#define P3V"&amp;TEXT(pwmtable!B127,0)&amp;"    "&amp;TEXT(pwmtable!J127,"0")</f>
        <v>#define P3V122    401</v>
      </c>
      <c r="K124" t="str">
        <f>"P3V"&amp;TEXT(pwmtable!B127,0)&amp;","</f>
        <v>P3V122,</v>
      </c>
      <c r="M124" t="str">
        <f>"#define P4V"&amp;TEXT(pwmtable!B127,0)&amp;"    "&amp;TEXT(pwmtable!J127,"0")</f>
        <v>#define P4V122    401</v>
      </c>
      <c r="N124" t="str">
        <f>"P4V"&amp;TEXT(pwmtable!B127,0)&amp;","</f>
        <v>P4V122,</v>
      </c>
      <c r="P124" t="str">
        <f>"#define P5V"&amp;TEXT(pwmtable!B127,0)&amp;"    "&amp;TEXT(pwmtable!J127,"0")</f>
        <v>#define P5V122    401</v>
      </c>
      <c r="Q124" t="str">
        <f>"P5V"&amp;TEXT(pwmtable!B127,0)&amp;","</f>
        <v>P5V122,</v>
      </c>
      <c r="S124" t="str">
        <f>"#define P6V"&amp;TEXT(pwmtable!B127,0)&amp;"    "&amp;TEXT(pwmtable!J127,"0")</f>
        <v>#define P6V122    401</v>
      </c>
      <c r="T124" t="str">
        <f>"P6V"&amp;TEXT(pwmtable!B127,0)&amp;","</f>
        <v>P6V122,</v>
      </c>
      <c r="V124" t="str">
        <f>"#define P7V"&amp;TEXT(pwmtable!B127,0)&amp;"    "&amp;TEXT(pwmtable!J127,"0")</f>
        <v>#define P7V122    401</v>
      </c>
      <c r="W124" t="str">
        <f>"P7V"&amp;TEXT(pwmtable!B127,0)&amp;","</f>
        <v>P7V122,</v>
      </c>
    </row>
    <row r="125" spans="1:23" x14ac:dyDescent="0.2">
      <c r="A125" t="str">
        <f>"#define P0V"&amp;TEXT(pwmtable!B128,0)&amp;"    "&amp;TEXT(pwmtable!J128,"0")</f>
        <v>#define P0V123    403</v>
      </c>
      <c r="B125" t="str">
        <f>"P0V"&amp;TEXT(pwmtable!B128,0)&amp;","</f>
        <v>P0V123,</v>
      </c>
      <c r="D125" t="str">
        <f>"#define P1V"&amp;TEXT(pwmtable!B128,0)&amp;"    "&amp;TEXT(pwmtable!J128,"0")</f>
        <v>#define P1V123    403</v>
      </c>
      <c r="E125" t="str">
        <f>"P1V"&amp;TEXT(pwmtable!B128,0)&amp;","</f>
        <v>P1V123,</v>
      </c>
      <c r="G125" t="str">
        <f>"#define P2V"&amp;TEXT(pwmtable!B128,0)&amp;"    "&amp;TEXT(pwmtable!J128,"0")</f>
        <v>#define P2V123    403</v>
      </c>
      <c r="H125" t="str">
        <f>"P2V"&amp;TEXT(pwmtable!B128,0)&amp;","</f>
        <v>P2V123,</v>
      </c>
      <c r="J125" t="str">
        <f>"#define P3V"&amp;TEXT(pwmtable!B128,0)&amp;"    "&amp;TEXT(pwmtable!J128,"0")</f>
        <v>#define P3V123    403</v>
      </c>
      <c r="K125" t="str">
        <f>"P3V"&amp;TEXT(pwmtable!B128,0)&amp;","</f>
        <v>P3V123,</v>
      </c>
      <c r="M125" t="str">
        <f>"#define P4V"&amp;TEXT(pwmtable!B128,0)&amp;"    "&amp;TEXT(pwmtable!J128,"0")</f>
        <v>#define P4V123    403</v>
      </c>
      <c r="N125" t="str">
        <f>"P4V"&amp;TEXT(pwmtable!B128,0)&amp;","</f>
        <v>P4V123,</v>
      </c>
      <c r="P125" t="str">
        <f>"#define P5V"&amp;TEXT(pwmtable!B128,0)&amp;"    "&amp;TEXT(pwmtable!J128,"0")</f>
        <v>#define P5V123    403</v>
      </c>
      <c r="Q125" t="str">
        <f>"P5V"&amp;TEXT(pwmtable!B128,0)&amp;","</f>
        <v>P5V123,</v>
      </c>
      <c r="S125" t="str">
        <f>"#define P6V"&amp;TEXT(pwmtable!B128,0)&amp;"    "&amp;TEXT(pwmtable!J128,"0")</f>
        <v>#define P6V123    403</v>
      </c>
      <c r="T125" t="str">
        <f>"P6V"&amp;TEXT(pwmtable!B128,0)&amp;","</f>
        <v>P6V123,</v>
      </c>
      <c r="V125" t="str">
        <f>"#define P7V"&amp;TEXT(pwmtable!B128,0)&amp;"    "&amp;TEXT(pwmtable!J128,"0")</f>
        <v>#define P7V123    403</v>
      </c>
      <c r="W125" t="str">
        <f>"P7V"&amp;TEXT(pwmtable!B128,0)&amp;","</f>
        <v>P7V123,</v>
      </c>
    </row>
    <row r="126" spans="1:23" x14ac:dyDescent="0.2">
      <c r="A126" t="str">
        <f>"#define P0V"&amp;TEXT(pwmtable!B129,0)&amp;"    "&amp;TEXT(pwmtable!J129,"0")</f>
        <v>#define P0V124    406</v>
      </c>
      <c r="B126" t="str">
        <f>"P0V"&amp;TEXT(pwmtable!B129,0)&amp;","</f>
        <v>P0V124,</v>
      </c>
      <c r="D126" t="str">
        <f>"#define P1V"&amp;TEXT(pwmtable!B129,0)&amp;"    "&amp;TEXT(pwmtable!J129,"0")</f>
        <v>#define P1V124    406</v>
      </c>
      <c r="E126" t="str">
        <f>"P1V"&amp;TEXT(pwmtable!B129,0)&amp;","</f>
        <v>P1V124,</v>
      </c>
      <c r="G126" t="str">
        <f>"#define P2V"&amp;TEXT(pwmtable!B129,0)&amp;"    "&amp;TEXT(pwmtable!J129,"0")</f>
        <v>#define P2V124    406</v>
      </c>
      <c r="H126" t="str">
        <f>"P2V"&amp;TEXT(pwmtable!B129,0)&amp;","</f>
        <v>P2V124,</v>
      </c>
      <c r="J126" t="str">
        <f>"#define P3V"&amp;TEXT(pwmtable!B129,0)&amp;"    "&amp;TEXT(pwmtable!J129,"0")</f>
        <v>#define P3V124    406</v>
      </c>
      <c r="K126" t="str">
        <f>"P3V"&amp;TEXT(pwmtable!B129,0)&amp;","</f>
        <v>P3V124,</v>
      </c>
      <c r="M126" t="str">
        <f>"#define P4V"&amp;TEXT(pwmtable!B129,0)&amp;"    "&amp;TEXT(pwmtable!J129,"0")</f>
        <v>#define P4V124    406</v>
      </c>
      <c r="N126" t="str">
        <f>"P4V"&amp;TEXT(pwmtable!B129,0)&amp;","</f>
        <v>P4V124,</v>
      </c>
      <c r="P126" t="str">
        <f>"#define P5V"&amp;TEXT(pwmtable!B129,0)&amp;"    "&amp;TEXT(pwmtable!J129,"0")</f>
        <v>#define P5V124    406</v>
      </c>
      <c r="Q126" t="str">
        <f>"P5V"&amp;TEXT(pwmtable!B129,0)&amp;","</f>
        <v>P5V124,</v>
      </c>
      <c r="S126" t="str">
        <f>"#define P6V"&amp;TEXT(pwmtable!B129,0)&amp;"    "&amp;TEXT(pwmtable!J129,"0")</f>
        <v>#define P6V124    406</v>
      </c>
      <c r="T126" t="str">
        <f>"P6V"&amp;TEXT(pwmtable!B129,0)&amp;","</f>
        <v>P6V124,</v>
      </c>
      <c r="V126" t="str">
        <f>"#define P7V"&amp;TEXT(pwmtable!B129,0)&amp;"    "&amp;TEXT(pwmtable!J129,"0")</f>
        <v>#define P7V124    406</v>
      </c>
      <c r="W126" t="str">
        <f>"P7V"&amp;TEXT(pwmtable!B129,0)&amp;","</f>
        <v>P7V124,</v>
      </c>
    </row>
    <row r="127" spans="1:23" x14ac:dyDescent="0.2">
      <c r="A127" t="str">
        <f>"#define P0V"&amp;TEXT(pwmtable!B130,0)&amp;"    "&amp;TEXT(pwmtable!J130,"0")</f>
        <v>#define P0V125    408</v>
      </c>
      <c r="B127" t="str">
        <f>"P0V"&amp;TEXT(pwmtable!B130,0)&amp;","</f>
        <v>P0V125,</v>
      </c>
      <c r="D127" t="str">
        <f>"#define P1V"&amp;TEXT(pwmtable!B130,0)&amp;"    "&amp;TEXT(pwmtable!J130,"0")</f>
        <v>#define P1V125    408</v>
      </c>
      <c r="E127" t="str">
        <f>"P1V"&amp;TEXT(pwmtable!B130,0)&amp;","</f>
        <v>P1V125,</v>
      </c>
      <c r="G127" t="str">
        <f>"#define P2V"&amp;TEXT(pwmtable!B130,0)&amp;"    "&amp;TEXT(pwmtable!J130,"0")</f>
        <v>#define P2V125    408</v>
      </c>
      <c r="H127" t="str">
        <f>"P2V"&amp;TEXT(pwmtable!B130,0)&amp;","</f>
        <v>P2V125,</v>
      </c>
      <c r="J127" t="str">
        <f>"#define P3V"&amp;TEXT(pwmtable!B130,0)&amp;"    "&amp;TEXT(pwmtable!J130,"0")</f>
        <v>#define P3V125    408</v>
      </c>
      <c r="K127" t="str">
        <f>"P3V"&amp;TEXT(pwmtable!B130,0)&amp;","</f>
        <v>P3V125,</v>
      </c>
      <c r="M127" t="str">
        <f>"#define P4V"&amp;TEXT(pwmtable!B130,0)&amp;"    "&amp;TEXT(pwmtable!J130,"0")</f>
        <v>#define P4V125    408</v>
      </c>
      <c r="N127" t="str">
        <f>"P4V"&amp;TEXT(pwmtable!B130,0)&amp;","</f>
        <v>P4V125,</v>
      </c>
      <c r="P127" t="str">
        <f>"#define P5V"&amp;TEXT(pwmtable!B130,0)&amp;"    "&amp;TEXT(pwmtable!J130,"0")</f>
        <v>#define P5V125    408</v>
      </c>
      <c r="Q127" t="str">
        <f>"P5V"&amp;TEXT(pwmtable!B130,0)&amp;","</f>
        <v>P5V125,</v>
      </c>
      <c r="S127" t="str">
        <f>"#define P6V"&amp;TEXT(pwmtable!B130,0)&amp;"    "&amp;TEXT(pwmtable!J130,"0")</f>
        <v>#define P6V125    408</v>
      </c>
      <c r="T127" t="str">
        <f>"P6V"&amp;TEXT(pwmtable!B130,0)&amp;","</f>
        <v>P6V125,</v>
      </c>
      <c r="V127" t="str">
        <f>"#define P7V"&amp;TEXT(pwmtable!B130,0)&amp;"    "&amp;TEXT(pwmtable!J130,"0")</f>
        <v>#define P7V125    408</v>
      </c>
      <c r="W127" t="str">
        <f>"P7V"&amp;TEXT(pwmtable!B130,0)&amp;","</f>
        <v>P7V125,</v>
      </c>
    </row>
    <row r="128" spans="1:23" x14ac:dyDescent="0.2">
      <c r="A128" t="str">
        <f>"#define P0V"&amp;TEXT(pwmtable!B131,0)&amp;"    "&amp;TEXT(pwmtable!J131,"0")</f>
        <v>#define P0V126    410</v>
      </c>
      <c r="B128" t="str">
        <f>"P0V"&amp;TEXT(pwmtable!B131,0)&amp;","</f>
        <v>P0V126,</v>
      </c>
      <c r="D128" t="str">
        <f>"#define P1V"&amp;TEXT(pwmtable!B131,0)&amp;"    "&amp;TEXT(pwmtable!J131,"0")</f>
        <v>#define P1V126    410</v>
      </c>
      <c r="E128" t="str">
        <f>"P1V"&amp;TEXT(pwmtable!B131,0)&amp;","</f>
        <v>P1V126,</v>
      </c>
      <c r="G128" t="str">
        <f>"#define P2V"&amp;TEXT(pwmtable!B131,0)&amp;"    "&amp;TEXT(pwmtable!J131,"0")</f>
        <v>#define P2V126    410</v>
      </c>
      <c r="H128" t="str">
        <f>"P2V"&amp;TEXT(pwmtable!B131,0)&amp;","</f>
        <v>P2V126,</v>
      </c>
      <c r="J128" t="str">
        <f>"#define P3V"&amp;TEXT(pwmtable!B131,0)&amp;"    "&amp;TEXT(pwmtable!J131,"0")</f>
        <v>#define P3V126    410</v>
      </c>
      <c r="K128" t="str">
        <f>"P3V"&amp;TEXT(pwmtable!B131,0)&amp;","</f>
        <v>P3V126,</v>
      </c>
      <c r="M128" t="str">
        <f>"#define P4V"&amp;TEXT(pwmtable!B131,0)&amp;"    "&amp;TEXT(pwmtable!J131,"0")</f>
        <v>#define P4V126    410</v>
      </c>
      <c r="N128" t="str">
        <f>"P4V"&amp;TEXT(pwmtable!B131,0)&amp;","</f>
        <v>P4V126,</v>
      </c>
      <c r="P128" t="str">
        <f>"#define P5V"&amp;TEXT(pwmtable!B131,0)&amp;"    "&amp;TEXT(pwmtable!J131,"0")</f>
        <v>#define P5V126    410</v>
      </c>
      <c r="Q128" t="str">
        <f>"P5V"&amp;TEXT(pwmtable!B131,0)&amp;","</f>
        <v>P5V126,</v>
      </c>
      <c r="S128" t="str">
        <f>"#define P6V"&amp;TEXT(pwmtable!B131,0)&amp;"    "&amp;TEXT(pwmtable!J131,"0")</f>
        <v>#define P6V126    410</v>
      </c>
      <c r="T128" t="str">
        <f>"P6V"&amp;TEXT(pwmtable!B131,0)&amp;","</f>
        <v>P6V126,</v>
      </c>
      <c r="V128" t="str">
        <f>"#define P7V"&amp;TEXT(pwmtable!B131,0)&amp;"    "&amp;TEXT(pwmtable!J131,"0")</f>
        <v>#define P7V126    410</v>
      </c>
      <c r="W128" t="str">
        <f>"P7V"&amp;TEXT(pwmtable!B131,0)&amp;","</f>
        <v>P7V126,</v>
      </c>
    </row>
    <row r="129" spans="1:23" x14ac:dyDescent="0.2">
      <c r="A129" t="str">
        <f>"#define P0V"&amp;TEXT(pwmtable!B132,0)&amp;"    "&amp;TEXT(pwmtable!J132,"0")</f>
        <v>#define P0V127    412</v>
      </c>
      <c r="B129" t="str">
        <f>"P0V"&amp;TEXT(pwmtable!B132,0)&amp;","</f>
        <v>P0V127,</v>
      </c>
      <c r="D129" t="str">
        <f>"#define P1V"&amp;TEXT(pwmtable!B132,0)&amp;"    "&amp;TEXT(pwmtable!J132,"0")</f>
        <v>#define P1V127    412</v>
      </c>
      <c r="E129" t="str">
        <f>"P1V"&amp;TEXT(pwmtable!B132,0)&amp;","</f>
        <v>P1V127,</v>
      </c>
      <c r="G129" t="str">
        <f>"#define P2V"&amp;TEXT(pwmtable!B132,0)&amp;"    "&amp;TEXT(pwmtable!J132,"0")</f>
        <v>#define P2V127    412</v>
      </c>
      <c r="H129" t="str">
        <f>"P2V"&amp;TEXT(pwmtable!B132,0)&amp;","</f>
        <v>P2V127,</v>
      </c>
      <c r="J129" t="str">
        <f>"#define P3V"&amp;TEXT(pwmtable!B132,0)&amp;"    "&amp;TEXT(pwmtable!J132,"0")</f>
        <v>#define P3V127    412</v>
      </c>
      <c r="K129" t="str">
        <f>"P3V"&amp;TEXT(pwmtable!B132,0)&amp;","</f>
        <v>P3V127,</v>
      </c>
      <c r="M129" t="str">
        <f>"#define P4V"&amp;TEXT(pwmtable!B132,0)&amp;"    "&amp;TEXT(pwmtable!J132,"0")</f>
        <v>#define P4V127    412</v>
      </c>
      <c r="N129" t="str">
        <f>"P4V"&amp;TEXT(pwmtable!B132,0)&amp;","</f>
        <v>P4V127,</v>
      </c>
      <c r="P129" t="str">
        <f>"#define P5V"&amp;TEXT(pwmtable!B132,0)&amp;"    "&amp;TEXT(pwmtable!J132,"0")</f>
        <v>#define P5V127    412</v>
      </c>
      <c r="Q129" t="str">
        <f>"P5V"&amp;TEXT(pwmtable!B132,0)&amp;","</f>
        <v>P5V127,</v>
      </c>
      <c r="S129" t="str">
        <f>"#define P6V"&amp;TEXT(pwmtable!B132,0)&amp;"    "&amp;TEXT(pwmtable!J132,"0")</f>
        <v>#define P6V127    412</v>
      </c>
      <c r="T129" t="str">
        <f>"P6V"&amp;TEXT(pwmtable!B132,0)&amp;","</f>
        <v>P6V127,</v>
      </c>
      <c r="V129" t="str">
        <f>"#define P7V"&amp;TEXT(pwmtable!B132,0)&amp;"    "&amp;TEXT(pwmtable!J132,"0")</f>
        <v>#define P7V127    412</v>
      </c>
      <c r="W129" t="str">
        <f>"P7V"&amp;TEXT(pwmtable!B132,0)&amp;","</f>
        <v>P7V127,</v>
      </c>
    </row>
    <row r="130" spans="1:23" x14ac:dyDescent="0.2">
      <c r="A130" t="str">
        <f>"#define P0V"&amp;TEXT(pwmtable!B133,0)&amp;"    "&amp;TEXT(pwmtable!J133,"0")</f>
        <v>#define P0V128    414</v>
      </c>
      <c r="B130" t="str">
        <f>"P0V"&amp;TEXT(pwmtable!B133,0)&amp;","</f>
        <v>P0V128,</v>
      </c>
      <c r="D130" t="str">
        <f>"#define P1V"&amp;TEXT(pwmtable!B133,0)&amp;"    "&amp;TEXT(pwmtable!J133,"0")</f>
        <v>#define P1V128    414</v>
      </c>
      <c r="E130" t="str">
        <f>"P1V"&amp;TEXT(pwmtable!B133,0)&amp;","</f>
        <v>P1V128,</v>
      </c>
      <c r="G130" t="str">
        <f>"#define P2V"&amp;TEXT(pwmtable!B133,0)&amp;"    "&amp;TEXT(pwmtable!J133,"0")</f>
        <v>#define P2V128    414</v>
      </c>
      <c r="H130" t="str">
        <f>"P2V"&amp;TEXT(pwmtable!B133,0)&amp;","</f>
        <v>P2V128,</v>
      </c>
      <c r="J130" t="str">
        <f>"#define P3V"&amp;TEXT(pwmtable!B133,0)&amp;"    "&amp;TEXT(pwmtable!J133,"0")</f>
        <v>#define P3V128    414</v>
      </c>
      <c r="K130" t="str">
        <f>"P3V"&amp;TEXT(pwmtable!B133,0)&amp;","</f>
        <v>P3V128,</v>
      </c>
      <c r="M130" t="str">
        <f>"#define P4V"&amp;TEXT(pwmtable!B133,0)&amp;"    "&amp;TEXT(pwmtable!J133,"0")</f>
        <v>#define P4V128    414</v>
      </c>
      <c r="N130" t="str">
        <f>"P4V"&amp;TEXT(pwmtable!B133,0)&amp;","</f>
        <v>P4V128,</v>
      </c>
      <c r="P130" t="str">
        <f>"#define P5V"&amp;TEXT(pwmtable!B133,0)&amp;"    "&amp;TEXT(pwmtable!J133,"0")</f>
        <v>#define P5V128    414</v>
      </c>
      <c r="Q130" t="str">
        <f>"P5V"&amp;TEXT(pwmtable!B133,0)&amp;","</f>
        <v>P5V128,</v>
      </c>
      <c r="S130" t="str">
        <f>"#define P6V"&amp;TEXT(pwmtable!B133,0)&amp;"    "&amp;TEXT(pwmtable!J133,"0")</f>
        <v>#define P6V128    414</v>
      </c>
      <c r="T130" t="str">
        <f>"P6V"&amp;TEXT(pwmtable!B133,0)&amp;","</f>
        <v>P6V128,</v>
      </c>
      <c r="V130" t="str">
        <f>"#define P7V"&amp;TEXT(pwmtable!B133,0)&amp;"    "&amp;TEXT(pwmtable!J133,"0")</f>
        <v>#define P7V128    414</v>
      </c>
      <c r="W130" t="str">
        <f>"P7V"&amp;TEXT(pwmtable!B133,0)&amp;","</f>
        <v>P7V128,</v>
      </c>
    </row>
    <row r="131" spans="1:23" x14ac:dyDescent="0.2">
      <c r="A131" t="str">
        <f>"#define P0V"&amp;TEXT(pwmtable!B134,0)&amp;"    "&amp;TEXT(pwmtable!J134,"0")</f>
        <v>#define P0V129    416</v>
      </c>
      <c r="B131" t="str">
        <f>"P0V"&amp;TEXT(pwmtable!B134,0)&amp;","</f>
        <v>P0V129,</v>
      </c>
      <c r="D131" t="str">
        <f>"#define P1V"&amp;TEXT(pwmtable!B134,0)&amp;"    "&amp;TEXT(pwmtable!J134,"0")</f>
        <v>#define P1V129    416</v>
      </c>
      <c r="E131" t="str">
        <f>"P1V"&amp;TEXT(pwmtable!B134,0)&amp;","</f>
        <v>P1V129,</v>
      </c>
      <c r="G131" t="str">
        <f>"#define P2V"&amp;TEXT(pwmtable!B134,0)&amp;"    "&amp;TEXT(pwmtable!J134,"0")</f>
        <v>#define P2V129    416</v>
      </c>
      <c r="H131" t="str">
        <f>"P2V"&amp;TEXT(pwmtable!B134,0)&amp;","</f>
        <v>P2V129,</v>
      </c>
      <c r="J131" t="str">
        <f>"#define P3V"&amp;TEXT(pwmtable!B134,0)&amp;"    "&amp;TEXT(pwmtable!J134,"0")</f>
        <v>#define P3V129    416</v>
      </c>
      <c r="K131" t="str">
        <f>"P3V"&amp;TEXT(pwmtable!B134,0)&amp;","</f>
        <v>P3V129,</v>
      </c>
      <c r="M131" t="str">
        <f>"#define P4V"&amp;TEXT(pwmtable!B134,0)&amp;"    "&amp;TEXT(pwmtable!J134,"0")</f>
        <v>#define P4V129    416</v>
      </c>
      <c r="N131" t="str">
        <f>"P4V"&amp;TEXT(pwmtable!B134,0)&amp;","</f>
        <v>P4V129,</v>
      </c>
      <c r="P131" t="str">
        <f>"#define P5V"&amp;TEXT(pwmtable!B134,0)&amp;"    "&amp;TEXT(pwmtable!J134,"0")</f>
        <v>#define P5V129    416</v>
      </c>
      <c r="Q131" t="str">
        <f>"P5V"&amp;TEXT(pwmtable!B134,0)&amp;","</f>
        <v>P5V129,</v>
      </c>
      <c r="S131" t="str">
        <f>"#define P6V"&amp;TEXT(pwmtable!B134,0)&amp;"    "&amp;TEXT(pwmtable!J134,"0")</f>
        <v>#define P6V129    416</v>
      </c>
      <c r="T131" t="str">
        <f>"P6V"&amp;TEXT(pwmtable!B134,0)&amp;","</f>
        <v>P6V129,</v>
      </c>
      <c r="V131" t="str">
        <f>"#define P7V"&amp;TEXT(pwmtable!B134,0)&amp;"    "&amp;TEXT(pwmtable!J134,"0")</f>
        <v>#define P7V129    416</v>
      </c>
      <c r="W131" t="str">
        <f>"P7V"&amp;TEXT(pwmtable!B134,0)&amp;","</f>
        <v>P7V129,</v>
      </c>
    </row>
    <row r="132" spans="1:23" x14ac:dyDescent="0.2">
      <c r="A132" t="str">
        <f>"#define P0V"&amp;TEXT(pwmtable!B135,0)&amp;"    "&amp;TEXT(pwmtable!J135,"0")</f>
        <v>#define P0V130    417</v>
      </c>
      <c r="B132" t="str">
        <f>"P0V"&amp;TEXT(pwmtable!B135,0)&amp;","</f>
        <v>P0V130,</v>
      </c>
      <c r="D132" t="str">
        <f>"#define P1V"&amp;TEXT(pwmtable!B135,0)&amp;"    "&amp;TEXT(pwmtable!J135,"0")</f>
        <v>#define P1V130    417</v>
      </c>
      <c r="E132" t="str">
        <f>"P1V"&amp;TEXT(pwmtable!B135,0)&amp;","</f>
        <v>P1V130,</v>
      </c>
      <c r="G132" t="str">
        <f>"#define P2V"&amp;TEXT(pwmtable!B135,0)&amp;"    "&amp;TEXT(pwmtable!J135,"0")</f>
        <v>#define P2V130    417</v>
      </c>
      <c r="H132" t="str">
        <f>"P2V"&amp;TEXT(pwmtable!B135,0)&amp;","</f>
        <v>P2V130,</v>
      </c>
      <c r="J132" t="str">
        <f>"#define P3V"&amp;TEXT(pwmtable!B135,0)&amp;"    "&amp;TEXT(pwmtable!J135,"0")</f>
        <v>#define P3V130    417</v>
      </c>
      <c r="K132" t="str">
        <f>"P3V"&amp;TEXT(pwmtable!B135,0)&amp;","</f>
        <v>P3V130,</v>
      </c>
      <c r="M132" t="str">
        <f>"#define P4V"&amp;TEXT(pwmtable!B135,0)&amp;"    "&amp;TEXT(pwmtable!J135,"0")</f>
        <v>#define P4V130    417</v>
      </c>
      <c r="N132" t="str">
        <f>"P4V"&amp;TEXT(pwmtable!B135,0)&amp;","</f>
        <v>P4V130,</v>
      </c>
      <c r="P132" t="str">
        <f>"#define P5V"&amp;TEXT(pwmtable!B135,0)&amp;"    "&amp;TEXT(pwmtable!J135,"0")</f>
        <v>#define P5V130    417</v>
      </c>
      <c r="Q132" t="str">
        <f>"P5V"&amp;TEXT(pwmtable!B135,0)&amp;","</f>
        <v>P5V130,</v>
      </c>
      <c r="S132" t="str">
        <f>"#define P6V"&amp;TEXT(pwmtable!B135,0)&amp;"    "&amp;TEXT(pwmtable!J135,"0")</f>
        <v>#define P6V130    417</v>
      </c>
      <c r="T132" t="str">
        <f>"P6V"&amp;TEXT(pwmtable!B135,0)&amp;","</f>
        <v>P6V130,</v>
      </c>
      <c r="V132" t="str">
        <f>"#define P7V"&amp;TEXT(pwmtable!B135,0)&amp;"    "&amp;TEXT(pwmtable!J135,"0")</f>
        <v>#define P7V130    417</v>
      </c>
      <c r="W132" t="str">
        <f>"P7V"&amp;TEXT(pwmtable!B135,0)&amp;","</f>
        <v>P7V130,</v>
      </c>
    </row>
    <row r="133" spans="1:23" x14ac:dyDescent="0.2">
      <c r="A133" t="str">
        <f>"#define P0V"&amp;TEXT(pwmtable!B136,0)&amp;"    "&amp;TEXT(pwmtable!J136,"0")</f>
        <v>#define P0V131    419</v>
      </c>
      <c r="B133" t="str">
        <f>"P0V"&amp;TEXT(pwmtable!B136,0)&amp;","</f>
        <v>P0V131,</v>
      </c>
      <c r="D133" t="str">
        <f>"#define P1V"&amp;TEXT(pwmtable!B136,0)&amp;"    "&amp;TEXT(pwmtable!J136,"0")</f>
        <v>#define P1V131    419</v>
      </c>
      <c r="E133" t="str">
        <f>"P1V"&amp;TEXT(pwmtable!B136,0)&amp;","</f>
        <v>P1V131,</v>
      </c>
      <c r="G133" t="str">
        <f>"#define P2V"&amp;TEXT(pwmtable!B136,0)&amp;"    "&amp;TEXT(pwmtable!J136,"0")</f>
        <v>#define P2V131    419</v>
      </c>
      <c r="H133" t="str">
        <f>"P2V"&amp;TEXT(pwmtable!B136,0)&amp;","</f>
        <v>P2V131,</v>
      </c>
      <c r="J133" t="str">
        <f>"#define P3V"&amp;TEXT(pwmtable!B136,0)&amp;"    "&amp;TEXT(pwmtable!J136,"0")</f>
        <v>#define P3V131    419</v>
      </c>
      <c r="K133" t="str">
        <f>"P3V"&amp;TEXT(pwmtable!B136,0)&amp;","</f>
        <v>P3V131,</v>
      </c>
      <c r="M133" t="str">
        <f>"#define P4V"&amp;TEXT(pwmtable!B136,0)&amp;"    "&amp;TEXT(pwmtable!J136,"0")</f>
        <v>#define P4V131    419</v>
      </c>
      <c r="N133" t="str">
        <f>"P4V"&amp;TEXT(pwmtable!B136,0)&amp;","</f>
        <v>P4V131,</v>
      </c>
      <c r="P133" t="str">
        <f>"#define P5V"&amp;TEXT(pwmtable!B136,0)&amp;"    "&amp;TEXT(pwmtable!J136,"0")</f>
        <v>#define P5V131    419</v>
      </c>
      <c r="Q133" t="str">
        <f>"P5V"&amp;TEXT(pwmtable!B136,0)&amp;","</f>
        <v>P5V131,</v>
      </c>
      <c r="S133" t="str">
        <f>"#define P6V"&amp;TEXT(pwmtable!B136,0)&amp;"    "&amp;TEXT(pwmtable!J136,"0")</f>
        <v>#define P6V131    419</v>
      </c>
      <c r="T133" t="str">
        <f>"P6V"&amp;TEXT(pwmtable!B136,0)&amp;","</f>
        <v>P6V131,</v>
      </c>
      <c r="V133" t="str">
        <f>"#define P7V"&amp;TEXT(pwmtable!B136,0)&amp;"    "&amp;TEXT(pwmtable!J136,"0")</f>
        <v>#define P7V131    419</v>
      </c>
      <c r="W133" t="str">
        <f>"P7V"&amp;TEXT(pwmtable!B136,0)&amp;","</f>
        <v>P7V131,</v>
      </c>
    </row>
    <row r="134" spans="1:23" x14ac:dyDescent="0.2">
      <c r="A134" t="str">
        <f>"#define P0V"&amp;TEXT(pwmtable!B137,0)&amp;"    "&amp;TEXT(pwmtable!J137,"0")</f>
        <v>#define P0V132    421</v>
      </c>
      <c r="B134" t="str">
        <f>"P0V"&amp;TEXT(pwmtable!B137,0)&amp;","</f>
        <v>P0V132,</v>
      </c>
      <c r="D134" t="str">
        <f>"#define P1V"&amp;TEXT(pwmtable!B137,0)&amp;"    "&amp;TEXT(pwmtable!J137,"0")</f>
        <v>#define P1V132    421</v>
      </c>
      <c r="E134" t="str">
        <f>"P1V"&amp;TEXT(pwmtable!B137,0)&amp;","</f>
        <v>P1V132,</v>
      </c>
      <c r="G134" t="str">
        <f>"#define P2V"&amp;TEXT(pwmtable!B137,0)&amp;"    "&amp;TEXT(pwmtable!J137,"0")</f>
        <v>#define P2V132    421</v>
      </c>
      <c r="H134" t="str">
        <f>"P2V"&amp;TEXT(pwmtable!B137,0)&amp;","</f>
        <v>P2V132,</v>
      </c>
      <c r="J134" t="str">
        <f>"#define P3V"&amp;TEXT(pwmtable!B137,0)&amp;"    "&amp;TEXT(pwmtable!J137,"0")</f>
        <v>#define P3V132    421</v>
      </c>
      <c r="K134" t="str">
        <f>"P3V"&amp;TEXT(pwmtable!B137,0)&amp;","</f>
        <v>P3V132,</v>
      </c>
      <c r="M134" t="str">
        <f>"#define P4V"&amp;TEXT(pwmtable!B137,0)&amp;"    "&amp;TEXT(pwmtable!J137,"0")</f>
        <v>#define P4V132    421</v>
      </c>
      <c r="N134" t="str">
        <f>"P4V"&amp;TEXT(pwmtable!B137,0)&amp;","</f>
        <v>P4V132,</v>
      </c>
      <c r="P134" t="str">
        <f>"#define P5V"&amp;TEXT(pwmtable!B137,0)&amp;"    "&amp;TEXT(pwmtable!J137,"0")</f>
        <v>#define P5V132    421</v>
      </c>
      <c r="Q134" t="str">
        <f>"P5V"&amp;TEXT(pwmtable!B137,0)&amp;","</f>
        <v>P5V132,</v>
      </c>
      <c r="S134" t="str">
        <f>"#define P6V"&amp;TEXT(pwmtable!B137,0)&amp;"    "&amp;TEXT(pwmtable!J137,"0")</f>
        <v>#define P6V132    421</v>
      </c>
      <c r="T134" t="str">
        <f>"P6V"&amp;TEXT(pwmtable!B137,0)&amp;","</f>
        <v>P6V132,</v>
      </c>
      <c r="V134" t="str">
        <f>"#define P7V"&amp;TEXT(pwmtable!B137,0)&amp;"    "&amp;TEXT(pwmtable!J137,"0")</f>
        <v>#define P7V132    421</v>
      </c>
      <c r="W134" t="str">
        <f>"P7V"&amp;TEXT(pwmtable!B137,0)&amp;","</f>
        <v>P7V132,</v>
      </c>
    </row>
    <row r="135" spans="1:23" x14ac:dyDescent="0.2">
      <c r="A135" t="str">
        <f>"#define P0V"&amp;TEXT(pwmtable!B138,0)&amp;"    "&amp;TEXT(pwmtable!J138,"0")</f>
        <v>#define P0V133    423</v>
      </c>
      <c r="B135" t="str">
        <f>"P0V"&amp;TEXT(pwmtable!B138,0)&amp;","</f>
        <v>P0V133,</v>
      </c>
      <c r="D135" t="str">
        <f>"#define P1V"&amp;TEXT(pwmtable!B138,0)&amp;"    "&amp;TEXT(pwmtable!J138,"0")</f>
        <v>#define P1V133    423</v>
      </c>
      <c r="E135" t="str">
        <f>"P1V"&amp;TEXT(pwmtable!B138,0)&amp;","</f>
        <v>P1V133,</v>
      </c>
      <c r="G135" t="str">
        <f>"#define P2V"&amp;TEXT(pwmtable!B138,0)&amp;"    "&amp;TEXT(pwmtable!J138,"0")</f>
        <v>#define P2V133    423</v>
      </c>
      <c r="H135" t="str">
        <f>"P2V"&amp;TEXT(pwmtable!B138,0)&amp;","</f>
        <v>P2V133,</v>
      </c>
      <c r="J135" t="str">
        <f>"#define P3V"&amp;TEXT(pwmtable!B138,0)&amp;"    "&amp;TEXT(pwmtable!J138,"0")</f>
        <v>#define P3V133    423</v>
      </c>
      <c r="K135" t="str">
        <f>"P3V"&amp;TEXT(pwmtable!B138,0)&amp;","</f>
        <v>P3V133,</v>
      </c>
      <c r="M135" t="str">
        <f>"#define P4V"&amp;TEXT(pwmtable!B138,0)&amp;"    "&amp;TEXT(pwmtable!J138,"0")</f>
        <v>#define P4V133    423</v>
      </c>
      <c r="N135" t="str">
        <f>"P4V"&amp;TEXT(pwmtable!B138,0)&amp;","</f>
        <v>P4V133,</v>
      </c>
      <c r="P135" t="str">
        <f>"#define P5V"&amp;TEXT(pwmtable!B138,0)&amp;"    "&amp;TEXT(pwmtable!J138,"0")</f>
        <v>#define P5V133    423</v>
      </c>
      <c r="Q135" t="str">
        <f>"P5V"&amp;TEXT(pwmtable!B138,0)&amp;","</f>
        <v>P5V133,</v>
      </c>
      <c r="S135" t="str">
        <f>"#define P6V"&amp;TEXT(pwmtable!B138,0)&amp;"    "&amp;TEXT(pwmtable!J138,"0")</f>
        <v>#define P6V133    423</v>
      </c>
      <c r="T135" t="str">
        <f>"P6V"&amp;TEXT(pwmtable!B138,0)&amp;","</f>
        <v>P6V133,</v>
      </c>
      <c r="V135" t="str">
        <f>"#define P7V"&amp;TEXT(pwmtable!B138,0)&amp;"    "&amp;TEXT(pwmtable!J138,"0")</f>
        <v>#define P7V133    423</v>
      </c>
      <c r="W135" t="str">
        <f>"P7V"&amp;TEXT(pwmtable!B138,0)&amp;","</f>
        <v>P7V133,</v>
      </c>
    </row>
    <row r="136" spans="1:23" x14ac:dyDescent="0.2">
      <c r="A136" t="str">
        <f>"#define P0V"&amp;TEXT(pwmtable!B139,0)&amp;"    "&amp;TEXT(pwmtable!J139,"0")</f>
        <v>#define P0V134    425</v>
      </c>
      <c r="B136" t="str">
        <f>"P0V"&amp;TEXT(pwmtable!B139,0)&amp;","</f>
        <v>P0V134,</v>
      </c>
      <c r="D136" t="str">
        <f>"#define P1V"&amp;TEXT(pwmtable!B139,0)&amp;"    "&amp;TEXT(pwmtable!J139,"0")</f>
        <v>#define P1V134    425</v>
      </c>
      <c r="E136" t="str">
        <f>"P1V"&amp;TEXT(pwmtable!B139,0)&amp;","</f>
        <v>P1V134,</v>
      </c>
      <c r="G136" t="str">
        <f>"#define P2V"&amp;TEXT(pwmtable!B139,0)&amp;"    "&amp;TEXT(pwmtable!J139,"0")</f>
        <v>#define P2V134    425</v>
      </c>
      <c r="H136" t="str">
        <f>"P2V"&amp;TEXT(pwmtable!B139,0)&amp;","</f>
        <v>P2V134,</v>
      </c>
      <c r="J136" t="str">
        <f>"#define P3V"&amp;TEXT(pwmtable!B139,0)&amp;"    "&amp;TEXT(pwmtable!J139,"0")</f>
        <v>#define P3V134    425</v>
      </c>
      <c r="K136" t="str">
        <f>"P3V"&amp;TEXT(pwmtable!B139,0)&amp;","</f>
        <v>P3V134,</v>
      </c>
      <c r="M136" t="str">
        <f>"#define P4V"&amp;TEXT(pwmtable!B139,0)&amp;"    "&amp;TEXT(pwmtable!J139,"0")</f>
        <v>#define P4V134    425</v>
      </c>
      <c r="N136" t="str">
        <f>"P4V"&amp;TEXT(pwmtable!B139,0)&amp;","</f>
        <v>P4V134,</v>
      </c>
      <c r="P136" t="str">
        <f>"#define P5V"&amp;TEXT(pwmtable!B139,0)&amp;"    "&amp;TEXT(pwmtable!J139,"0")</f>
        <v>#define P5V134    425</v>
      </c>
      <c r="Q136" t="str">
        <f>"P5V"&amp;TEXT(pwmtable!B139,0)&amp;","</f>
        <v>P5V134,</v>
      </c>
      <c r="S136" t="str">
        <f>"#define P6V"&amp;TEXT(pwmtable!B139,0)&amp;"    "&amp;TEXT(pwmtable!J139,"0")</f>
        <v>#define P6V134    425</v>
      </c>
      <c r="T136" t="str">
        <f>"P6V"&amp;TEXT(pwmtable!B139,0)&amp;","</f>
        <v>P6V134,</v>
      </c>
      <c r="V136" t="str">
        <f>"#define P7V"&amp;TEXT(pwmtable!B139,0)&amp;"    "&amp;TEXT(pwmtable!J139,"0")</f>
        <v>#define P7V134    425</v>
      </c>
      <c r="W136" t="str">
        <f>"P7V"&amp;TEXT(pwmtable!B139,0)&amp;","</f>
        <v>P7V134,</v>
      </c>
    </row>
    <row r="137" spans="1:23" x14ac:dyDescent="0.2">
      <c r="A137" t="str">
        <f>"#define P0V"&amp;TEXT(pwmtable!B140,0)&amp;"    "&amp;TEXT(pwmtable!J140,"0")</f>
        <v>#define P0V135    427</v>
      </c>
      <c r="B137" t="str">
        <f>"P0V"&amp;TEXT(pwmtable!B140,0)&amp;","</f>
        <v>P0V135,</v>
      </c>
      <c r="D137" t="str">
        <f>"#define P1V"&amp;TEXT(pwmtable!B140,0)&amp;"    "&amp;TEXT(pwmtable!J140,"0")</f>
        <v>#define P1V135    427</v>
      </c>
      <c r="E137" t="str">
        <f>"P1V"&amp;TEXT(pwmtable!B140,0)&amp;","</f>
        <v>P1V135,</v>
      </c>
      <c r="G137" t="str">
        <f>"#define P2V"&amp;TEXT(pwmtable!B140,0)&amp;"    "&amp;TEXT(pwmtable!J140,"0")</f>
        <v>#define P2V135    427</v>
      </c>
      <c r="H137" t="str">
        <f>"P2V"&amp;TEXT(pwmtable!B140,0)&amp;","</f>
        <v>P2V135,</v>
      </c>
      <c r="J137" t="str">
        <f>"#define P3V"&amp;TEXT(pwmtable!B140,0)&amp;"    "&amp;TEXT(pwmtable!J140,"0")</f>
        <v>#define P3V135    427</v>
      </c>
      <c r="K137" t="str">
        <f>"P3V"&amp;TEXT(pwmtable!B140,0)&amp;","</f>
        <v>P3V135,</v>
      </c>
      <c r="M137" t="str">
        <f>"#define P4V"&amp;TEXT(pwmtable!B140,0)&amp;"    "&amp;TEXT(pwmtable!J140,"0")</f>
        <v>#define P4V135    427</v>
      </c>
      <c r="N137" t="str">
        <f>"P4V"&amp;TEXT(pwmtable!B140,0)&amp;","</f>
        <v>P4V135,</v>
      </c>
      <c r="P137" t="str">
        <f>"#define P5V"&amp;TEXT(pwmtable!B140,0)&amp;"    "&amp;TEXT(pwmtable!J140,"0")</f>
        <v>#define P5V135    427</v>
      </c>
      <c r="Q137" t="str">
        <f>"P5V"&amp;TEXT(pwmtable!B140,0)&amp;","</f>
        <v>P5V135,</v>
      </c>
      <c r="S137" t="str">
        <f>"#define P6V"&amp;TEXT(pwmtable!B140,0)&amp;"    "&amp;TEXT(pwmtable!J140,"0")</f>
        <v>#define P6V135    427</v>
      </c>
      <c r="T137" t="str">
        <f>"P6V"&amp;TEXT(pwmtable!B140,0)&amp;","</f>
        <v>P6V135,</v>
      </c>
      <c r="V137" t="str">
        <f>"#define P7V"&amp;TEXT(pwmtable!B140,0)&amp;"    "&amp;TEXT(pwmtable!J140,"0")</f>
        <v>#define P7V135    427</v>
      </c>
      <c r="W137" t="str">
        <f>"P7V"&amp;TEXT(pwmtable!B140,0)&amp;","</f>
        <v>P7V135,</v>
      </c>
    </row>
    <row r="138" spans="1:23" x14ac:dyDescent="0.2">
      <c r="A138" t="str">
        <f>"#define P0V"&amp;TEXT(pwmtable!B141,0)&amp;"    "&amp;TEXT(pwmtable!J141,"0")</f>
        <v>#define P0V136    429</v>
      </c>
      <c r="B138" t="str">
        <f>"P0V"&amp;TEXT(pwmtable!B141,0)&amp;","</f>
        <v>P0V136,</v>
      </c>
      <c r="D138" t="str">
        <f>"#define P1V"&amp;TEXT(pwmtable!B141,0)&amp;"    "&amp;TEXT(pwmtable!J141,"0")</f>
        <v>#define P1V136    429</v>
      </c>
      <c r="E138" t="str">
        <f>"P1V"&amp;TEXT(pwmtable!B141,0)&amp;","</f>
        <v>P1V136,</v>
      </c>
      <c r="G138" t="str">
        <f>"#define P2V"&amp;TEXT(pwmtable!B141,0)&amp;"    "&amp;TEXT(pwmtable!J141,"0")</f>
        <v>#define P2V136    429</v>
      </c>
      <c r="H138" t="str">
        <f>"P2V"&amp;TEXT(pwmtable!B141,0)&amp;","</f>
        <v>P2V136,</v>
      </c>
      <c r="J138" t="str">
        <f>"#define P3V"&amp;TEXT(pwmtable!B141,0)&amp;"    "&amp;TEXT(pwmtable!J141,"0")</f>
        <v>#define P3V136    429</v>
      </c>
      <c r="K138" t="str">
        <f>"P3V"&amp;TEXT(pwmtable!B141,0)&amp;","</f>
        <v>P3V136,</v>
      </c>
      <c r="M138" t="str">
        <f>"#define P4V"&amp;TEXT(pwmtable!B141,0)&amp;"    "&amp;TEXT(pwmtable!J141,"0")</f>
        <v>#define P4V136    429</v>
      </c>
      <c r="N138" t="str">
        <f>"P4V"&amp;TEXT(pwmtable!B141,0)&amp;","</f>
        <v>P4V136,</v>
      </c>
      <c r="P138" t="str">
        <f>"#define P5V"&amp;TEXT(pwmtable!B141,0)&amp;"    "&amp;TEXT(pwmtable!J141,"0")</f>
        <v>#define P5V136    429</v>
      </c>
      <c r="Q138" t="str">
        <f>"P5V"&amp;TEXT(pwmtable!B141,0)&amp;","</f>
        <v>P5V136,</v>
      </c>
      <c r="S138" t="str">
        <f>"#define P6V"&amp;TEXT(pwmtable!B141,0)&amp;"    "&amp;TEXT(pwmtable!J141,"0")</f>
        <v>#define P6V136    429</v>
      </c>
      <c r="T138" t="str">
        <f>"P6V"&amp;TEXT(pwmtable!B141,0)&amp;","</f>
        <v>P6V136,</v>
      </c>
      <c r="V138" t="str">
        <f>"#define P7V"&amp;TEXT(pwmtable!B141,0)&amp;"    "&amp;TEXT(pwmtable!J141,"0")</f>
        <v>#define P7V136    429</v>
      </c>
      <c r="W138" t="str">
        <f>"P7V"&amp;TEXT(pwmtable!B141,0)&amp;","</f>
        <v>P7V136,</v>
      </c>
    </row>
    <row r="139" spans="1:23" x14ac:dyDescent="0.2">
      <c r="A139" t="str">
        <f>"#define P0V"&amp;TEXT(pwmtable!B142,0)&amp;"    "&amp;TEXT(pwmtable!J142,"0")</f>
        <v>#define P0V137    431</v>
      </c>
      <c r="B139" t="str">
        <f>"P0V"&amp;TEXT(pwmtable!B142,0)&amp;","</f>
        <v>P0V137,</v>
      </c>
      <c r="D139" t="str">
        <f>"#define P1V"&amp;TEXT(pwmtable!B142,0)&amp;"    "&amp;TEXT(pwmtable!J142,"0")</f>
        <v>#define P1V137    431</v>
      </c>
      <c r="E139" t="str">
        <f>"P1V"&amp;TEXT(pwmtable!B142,0)&amp;","</f>
        <v>P1V137,</v>
      </c>
      <c r="G139" t="str">
        <f>"#define P2V"&amp;TEXT(pwmtable!B142,0)&amp;"    "&amp;TEXT(pwmtable!J142,"0")</f>
        <v>#define P2V137    431</v>
      </c>
      <c r="H139" t="str">
        <f>"P2V"&amp;TEXT(pwmtable!B142,0)&amp;","</f>
        <v>P2V137,</v>
      </c>
      <c r="J139" t="str">
        <f>"#define P3V"&amp;TEXT(pwmtable!B142,0)&amp;"    "&amp;TEXT(pwmtable!J142,"0")</f>
        <v>#define P3V137    431</v>
      </c>
      <c r="K139" t="str">
        <f>"P3V"&amp;TEXT(pwmtable!B142,0)&amp;","</f>
        <v>P3V137,</v>
      </c>
      <c r="M139" t="str">
        <f>"#define P4V"&amp;TEXT(pwmtable!B142,0)&amp;"    "&amp;TEXT(pwmtable!J142,"0")</f>
        <v>#define P4V137    431</v>
      </c>
      <c r="N139" t="str">
        <f>"P4V"&amp;TEXT(pwmtable!B142,0)&amp;","</f>
        <v>P4V137,</v>
      </c>
      <c r="P139" t="str">
        <f>"#define P5V"&amp;TEXT(pwmtable!B142,0)&amp;"    "&amp;TEXT(pwmtable!J142,"0")</f>
        <v>#define P5V137    431</v>
      </c>
      <c r="Q139" t="str">
        <f>"P5V"&amp;TEXT(pwmtable!B142,0)&amp;","</f>
        <v>P5V137,</v>
      </c>
      <c r="S139" t="str">
        <f>"#define P6V"&amp;TEXT(pwmtable!B142,0)&amp;"    "&amp;TEXT(pwmtable!J142,"0")</f>
        <v>#define P6V137    431</v>
      </c>
      <c r="T139" t="str">
        <f>"P6V"&amp;TEXT(pwmtable!B142,0)&amp;","</f>
        <v>P6V137,</v>
      </c>
      <c r="V139" t="str">
        <f>"#define P7V"&amp;TEXT(pwmtable!B142,0)&amp;"    "&amp;TEXT(pwmtable!J142,"0")</f>
        <v>#define P7V137    431</v>
      </c>
      <c r="W139" t="str">
        <f>"P7V"&amp;TEXT(pwmtable!B142,0)&amp;","</f>
        <v>P7V137,</v>
      </c>
    </row>
    <row r="140" spans="1:23" x14ac:dyDescent="0.2">
      <c r="A140" t="str">
        <f>"#define P0V"&amp;TEXT(pwmtable!B143,0)&amp;"    "&amp;TEXT(pwmtable!J143,"0")</f>
        <v>#define P0V138    433</v>
      </c>
      <c r="B140" t="str">
        <f>"P0V"&amp;TEXT(pwmtable!B143,0)&amp;","</f>
        <v>P0V138,</v>
      </c>
      <c r="D140" t="str">
        <f>"#define P1V"&amp;TEXT(pwmtable!B143,0)&amp;"    "&amp;TEXT(pwmtable!J143,"0")</f>
        <v>#define P1V138    433</v>
      </c>
      <c r="E140" t="str">
        <f>"P1V"&amp;TEXT(pwmtable!B143,0)&amp;","</f>
        <v>P1V138,</v>
      </c>
      <c r="G140" t="str">
        <f>"#define P2V"&amp;TEXT(pwmtable!B143,0)&amp;"    "&amp;TEXT(pwmtable!J143,"0")</f>
        <v>#define P2V138    433</v>
      </c>
      <c r="H140" t="str">
        <f>"P2V"&amp;TEXT(pwmtable!B143,0)&amp;","</f>
        <v>P2V138,</v>
      </c>
      <c r="J140" t="str">
        <f>"#define P3V"&amp;TEXT(pwmtable!B143,0)&amp;"    "&amp;TEXT(pwmtable!J143,"0")</f>
        <v>#define P3V138    433</v>
      </c>
      <c r="K140" t="str">
        <f>"P3V"&amp;TEXT(pwmtable!B143,0)&amp;","</f>
        <v>P3V138,</v>
      </c>
      <c r="M140" t="str">
        <f>"#define P4V"&amp;TEXT(pwmtable!B143,0)&amp;"    "&amp;TEXT(pwmtable!J143,"0")</f>
        <v>#define P4V138    433</v>
      </c>
      <c r="N140" t="str">
        <f>"P4V"&amp;TEXT(pwmtable!B143,0)&amp;","</f>
        <v>P4V138,</v>
      </c>
      <c r="P140" t="str">
        <f>"#define P5V"&amp;TEXT(pwmtable!B143,0)&amp;"    "&amp;TEXT(pwmtable!J143,"0")</f>
        <v>#define P5V138    433</v>
      </c>
      <c r="Q140" t="str">
        <f>"P5V"&amp;TEXT(pwmtable!B143,0)&amp;","</f>
        <v>P5V138,</v>
      </c>
      <c r="S140" t="str">
        <f>"#define P6V"&amp;TEXT(pwmtable!B143,0)&amp;"    "&amp;TEXT(pwmtable!J143,"0")</f>
        <v>#define P6V138    433</v>
      </c>
      <c r="T140" t="str">
        <f>"P6V"&amp;TEXT(pwmtable!B143,0)&amp;","</f>
        <v>P6V138,</v>
      </c>
      <c r="V140" t="str">
        <f>"#define P7V"&amp;TEXT(pwmtable!B143,0)&amp;"    "&amp;TEXT(pwmtable!J143,"0")</f>
        <v>#define P7V138    433</v>
      </c>
      <c r="W140" t="str">
        <f>"P7V"&amp;TEXT(pwmtable!B143,0)&amp;","</f>
        <v>P7V138,</v>
      </c>
    </row>
    <row r="141" spans="1:23" x14ac:dyDescent="0.2">
      <c r="A141" t="str">
        <f>"#define P0V"&amp;TEXT(pwmtable!B144,0)&amp;"    "&amp;TEXT(pwmtable!J144,"0")</f>
        <v>#define P0V139    435</v>
      </c>
      <c r="B141" t="str">
        <f>"P0V"&amp;TEXT(pwmtable!B144,0)&amp;","</f>
        <v>P0V139,</v>
      </c>
      <c r="D141" t="str">
        <f>"#define P1V"&amp;TEXT(pwmtable!B144,0)&amp;"    "&amp;TEXT(pwmtable!J144,"0")</f>
        <v>#define P1V139    435</v>
      </c>
      <c r="E141" t="str">
        <f>"P1V"&amp;TEXT(pwmtable!B144,0)&amp;","</f>
        <v>P1V139,</v>
      </c>
      <c r="G141" t="str">
        <f>"#define P2V"&amp;TEXT(pwmtable!B144,0)&amp;"    "&amp;TEXT(pwmtable!J144,"0")</f>
        <v>#define P2V139    435</v>
      </c>
      <c r="H141" t="str">
        <f>"P2V"&amp;TEXT(pwmtable!B144,0)&amp;","</f>
        <v>P2V139,</v>
      </c>
      <c r="J141" t="str">
        <f>"#define P3V"&amp;TEXT(pwmtable!B144,0)&amp;"    "&amp;TEXT(pwmtable!J144,"0")</f>
        <v>#define P3V139    435</v>
      </c>
      <c r="K141" t="str">
        <f>"P3V"&amp;TEXT(pwmtable!B144,0)&amp;","</f>
        <v>P3V139,</v>
      </c>
      <c r="M141" t="str">
        <f>"#define P4V"&amp;TEXT(pwmtable!B144,0)&amp;"    "&amp;TEXT(pwmtable!J144,"0")</f>
        <v>#define P4V139    435</v>
      </c>
      <c r="N141" t="str">
        <f>"P4V"&amp;TEXT(pwmtable!B144,0)&amp;","</f>
        <v>P4V139,</v>
      </c>
      <c r="P141" t="str">
        <f>"#define P5V"&amp;TEXT(pwmtable!B144,0)&amp;"    "&amp;TEXT(pwmtable!J144,"0")</f>
        <v>#define P5V139    435</v>
      </c>
      <c r="Q141" t="str">
        <f>"P5V"&amp;TEXT(pwmtable!B144,0)&amp;","</f>
        <v>P5V139,</v>
      </c>
      <c r="S141" t="str">
        <f>"#define P6V"&amp;TEXT(pwmtable!B144,0)&amp;"    "&amp;TEXT(pwmtable!J144,"0")</f>
        <v>#define P6V139    435</v>
      </c>
      <c r="T141" t="str">
        <f>"P6V"&amp;TEXT(pwmtable!B144,0)&amp;","</f>
        <v>P6V139,</v>
      </c>
      <c r="V141" t="str">
        <f>"#define P7V"&amp;TEXT(pwmtable!B144,0)&amp;"    "&amp;TEXT(pwmtable!J144,"0")</f>
        <v>#define P7V139    435</v>
      </c>
      <c r="W141" t="str">
        <f>"P7V"&amp;TEXT(pwmtable!B144,0)&amp;","</f>
        <v>P7V139,</v>
      </c>
    </row>
    <row r="142" spans="1:23" x14ac:dyDescent="0.2">
      <c r="A142" t="str">
        <f>"#define P0V"&amp;TEXT(pwmtable!B145,0)&amp;"    "&amp;TEXT(pwmtable!J145,"0")</f>
        <v>#define P0V140    437</v>
      </c>
      <c r="B142" t="str">
        <f>"P0V"&amp;TEXT(pwmtable!B145,0)&amp;","</f>
        <v>P0V140,</v>
      </c>
      <c r="D142" t="str">
        <f>"#define P1V"&amp;TEXT(pwmtable!B145,0)&amp;"    "&amp;TEXT(pwmtable!J145,"0")</f>
        <v>#define P1V140    437</v>
      </c>
      <c r="E142" t="str">
        <f>"P1V"&amp;TEXT(pwmtable!B145,0)&amp;","</f>
        <v>P1V140,</v>
      </c>
      <c r="G142" t="str">
        <f>"#define P2V"&amp;TEXT(pwmtable!B145,0)&amp;"    "&amp;TEXT(pwmtable!J145,"0")</f>
        <v>#define P2V140    437</v>
      </c>
      <c r="H142" t="str">
        <f>"P2V"&amp;TEXT(pwmtable!B145,0)&amp;","</f>
        <v>P2V140,</v>
      </c>
      <c r="J142" t="str">
        <f>"#define P3V"&amp;TEXT(pwmtable!B145,0)&amp;"    "&amp;TEXT(pwmtable!J145,"0")</f>
        <v>#define P3V140    437</v>
      </c>
      <c r="K142" t="str">
        <f>"P3V"&amp;TEXT(pwmtable!B145,0)&amp;","</f>
        <v>P3V140,</v>
      </c>
      <c r="M142" t="str">
        <f>"#define P4V"&amp;TEXT(pwmtable!B145,0)&amp;"    "&amp;TEXT(pwmtable!J145,"0")</f>
        <v>#define P4V140    437</v>
      </c>
      <c r="N142" t="str">
        <f>"P4V"&amp;TEXT(pwmtable!B145,0)&amp;","</f>
        <v>P4V140,</v>
      </c>
      <c r="P142" t="str">
        <f>"#define P5V"&amp;TEXT(pwmtable!B145,0)&amp;"    "&amp;TEXT(pwmtable!J145,"0")</f>
        <v>#define P5V140    437</v>
      </c>
      <c r="Q142" t="str">
        <f>"P5V"&amp;TEXT(pwmtable!B145,0)&amp;","</f>
        <v>P5V140,</v>
      </c>
      <c r="S142" t="str">
        <f>"#define P6V"&amp;TEXT(pwmtable!B145,0)&amp;"    "&amp;TEXT(pwmtable!J145,"0")</f>
        <v>#define P6V140    437</v>
      </c>
      <c r="T142" t="str">
        <f>"P6V"&amp;TEXT(pwmtable!B145,0)&amp;","</f>
        <v>P6V140,</v>
      </c>
      <c r="V142" t="str">
        <f>"#define P7V"&amp;TEXT(pwmtable!B145,0)&amp;"    "&amp;TEXT(pwmtable!J145,"0")</f>
        <v>#define P7V140    437</v>
      </c>
      <c r="W142" t="str">
        <f>"P7V"&amp;TEXT(pwmtable!B145,0)&amp;","</f>
        <v>P7V140,</v>
      </c>
    </row>
    <row r="143" spans="1:23" x14ac:dyDescent="0.2">
      <c r="A143" t="str">
        <f>"#define P0V"&amp;TEXT(pwmtable!B146,0)&amp;"    "&amp;TEXT(pwmtable!J146,"0")</f>
        <v>#define P0V141    438</v>
      </c>
      <c r="B143" t="str">
        <f>"P0V"&amp;TEXT(pwmtable!B146,0)&amp;","</f>
        <v>P0V141,</v>
      </c>
      <c r="D143" t="str">
        <f>"#define P1V"&amp;TEXT(pwmtable!B146,0)&amp;"    "&amp;TEXT(pwmtable!J146,"0")</f>
        <v>#define P1V141    438</v>
      </c>
      <c r="E143" t="str">
        <f>"P1V"&amp;TEXT(pwmtable!B146,0)&amp;","</f>
        <v>P1V141,</v>
      </c>
      <c r="G143" t="str">
        <f>"#define P2V"&amp;TEXT(pwmtable!B146,0)&amp;"    "&amp;TEXT(pwmtable!J146,"0")</f>
        <v>#define P2V141    438</v>
      </c>
      <c r="H143" t="str">
        <f>"P2V"&amp;TEXT(pwmtable!B146,0)&amp;","</f>
        <v>P2V141,</v>
      </c>
      <c r="J143" t="str">
        <f>"#define P3V"&amp;TEXT(pwmtable!B146,0)&amp;"    "&amp;TEXT(pwmtable!J146,"0")</f>
        <v>#define P3V141    438</v>
      </c>
      <c r="K143" t="str">
        <f>"P3V"&amp;TEXT(pwmtable!B146,0)&amp;","</f>
        <v>P3V141,</v>
      </c>
      <c r="M143" t="str">
        <f>"#define P4V"&amp;TEXT(pwmtable!B146,0)&amp;"    "&amp;TEXT(pwmtable!J146,"0")</f>
        <v>#define P4V141    438</v>
      </c>
      <c r="N143" t="str">
        <f>"P4V"&amp;TEXT(pwmtable!B146,0)&amp;","</f>
        <v>P4V141,</v>
      </c>
      <c r="P143" t="str">
        <f>"#define P5V"&amp;TEXT(pwmtable!B146,0)&amp;"    "&amp;TEXT(pwmtable!J146,"0")</f>
        <v>#define P5V141    438</v>
      </c>
      <c r="Q143" t="str">
        <f>"P5V"&amp;TEXT(pwmtable!B146,0)&amp;","</f>
        <v>P5V141,</v>
      </c>
      <c r="S143" t="str">
        <f>"#define P6V"&amp;TEXT(pwmtable!B146,0)&amp;"    "&amp;TEXT(pwmtable!J146,"0")</f>
        <v>#define P6V141    438</v>
      </c>
      <c r="T143" t="str">
        <f>"P6V"&amp;TEXT(pwmtable!B146,0)&amp;","</f>
        <v>P6V141,</v>
      </c>
      <c r="V143" t="str">
        <f>"#define P7V"&amp;TEXT(pwmtable!B146,0)&amp;"    "&amp;TEXT(pwmtable!J146,"0")</f>
        <v>#define P7V141    438</v>
      </c>
      <c r="W143" t="str">
        <f>"P7V"&amp;TEXT(pwmtable!B146,0)&amp;","</f>
        <v>P7V141,</v>
      </c>
    </row>
    <row r="144" spans="1:23" x14ac:dyDescent="0.2">
      <c r="A144" t="str">
        <f>"#define P0V"&amp;TEXT(pwmtable!B147,0)&amp;"    "&amp;TEXT(pwmtable!J147,"0")</f>
        <v>#define P0V142    440</v>
      </c>
      <c r="B144" t="str">
        <f>"P0V"&amp;TEXT(pwmtable!B147,0)&amp;","</f>
        <v>P0V142,</v>
      </c>
      <c r="D144" t="str">
        <f>"#define P1V"&amp;TEXT(pwmtable!B147,0)&amp;"    "&amp;TEXT(pwmtable!J147,"0")</f>
        <v>#define P1V142    440</v>
      </c>
      <c r="E144" t="str">
        <f>"P1V"&amp;TEXT(pwmtable!B147,0)&amp;","</f>
        <v>P1V142,</v>
      </c>
      <c r="G144" t="str">
        <f>"#define P2V"&amp;TEXT(pwmtable!B147,0)&amp;"    "&amp;TEXT(pwmtable!J147,"0")</f>
        <v>#define P2V142    440</v>
      </c>
      <c r="H144" t="str">
        <f>"P2V"&amp;TEXT(pwmtable!B147,0)&amp;","</f>
        <v>P2V142,</v>
      </c>
      <c r="J144" t="str">
        <f>"#define P3V"&amp;TEXT(pwmtable!B147,0)&amp;"    "&amp;TEXT(pwmtable!J147,"0")</f>
        <v>#define P3V142    440</v>
      </c>
      <c r="K144" t="str">
        <f>"P3V"&amp;TEXT(pwmtable!B147,0)&amp;","</f>
        <v>P3V142,</v>
      </c>
      <c r="M144" t="str">
        <f>"#define P4V"&amp;TEXT(pwmtable!B147,0)&amp;"    "&amp;TEXT(pwmtable!J147,"0")</f>
        <v>#define P4V142    440</v>
      </c>
      <c r="N144" t="str">
        <f>"P4V"&amp;TEXT(pwmtable!B147,0)&amp;","</f>
        <v>P4V142,</v>
      </c>
      <c r="P144" t="str">
        <f>"#define P5V"&amp;TEXT(pwmtable!B147,0)&amp;"    "&amp;TEXT(pwmtable!J147,"0")</f>
        <v>#define P5V142    440</v>
      </c>
      <c r="Q144" t="str">
        <f>"P5V"&amp;TEXT(pwmtable!B147,0)&amp;","</f>
        <v>P5V142,</v>
      </c>
      <c r="S144" t="str">
        <f>"#define P6V"&amp;TEXT(pwmtable!B147,0)&amp;"    "&amp;TEXT(pwmtable!J147,"0")</f>
        <v>#define P6V142    440</v>
      </c>
      <c r="T144" t="str">
        <f>"P6V"&amp;TEXT(pwmtable!B147,0)&amp;","</f>
        <v>P6V142,</v>
      </c>
      <c r="V144" t="str">
        <f>"#define P7V"&amp;TEXT(pwmtable!B147,0)&amp;"    "&amp;TEXT(pwmtable!J147,"0")</f>
        <v>#define P7V142    440</v>
      </c>
      <c r="W144" t="str">
        <f>"P7V"&amp;TEXT(pwmtable!B147,0)&amp;","</f>
        <v>P7V142,</v>
      </c>
    </row>
    <row r="145" spans="1:23" x14ac:dyDescent="0.2">
      <c r="A145" t="str">
        <f>"#define P0V"&amp;TEXT(pwmtable!B148,0)&amp;"    "&amp;TEXT(pwmtable!J148,"0")</f>
        <v>#define P0V143    442</v>
      </c>
      <c r="B145" t="str">
        <f>"P0V"&amp;TEXT(pwmtable!B148,0)&amp;","</f>
        <v>P0V143,</v>
      </c>
      <c r="D145" t="str">
        <f>"#define P1V"&amp;TEXT(pwmtable!B148,0)&amp;"    "&amp;TEXT(pwmtable!J148,"0")</f>
        <v>#define P1V143    442</v>
      </c>
      <c r="E145" t="str">
        <f>"P1V"&amp;TEXT(pwmtable!B148,0)&amp;","</f>
        <v>P1V143,</v>
      </c>
      <c r="G145" t="str">
        <f>"#define P2V"&amp;TEXT(pwmtable!B148,0)&amp;"    "&amp;TEXT(pwmtable!J148,"0")</f>
        <v>#define P2V143    442</v>
      </c>
      <c r="H145" t="str">
        <f>"P2V"&amp;TEXT(pwmtable!B148,0)&amp;","</f>
        <v>P2V143,</v>
      </c>
      <c r="J145" t="str">
        <f>"#define P3V"&amp;TEXT(pwmtable!B148,0)&amp;"    "&amp;TEXT(pwmtable!J148,"0")</f>
        <v>#define P3V143    442</v>
      </c>
      <c r="K145" t="str">
        <f>"P3V"&amp;TEXT(pwmtable!B148,0)&amp;","</f>
        <v>P3V143,</v>
      </c>
      <c r="M145" t="str">
        <f>"#define P4V"&amp;TEXT(pwmtable!B148,0)&amp;"    "&amp;TEXT(pwmtable!J148,"0")</f>
        <v>#define P4V143    442</v>
      </c>
      <c r="N145" t="str">
        <f>"P4V"&amp;TEXT(pwmtable!B148,0)&amp;","</f>
        <v>P4V143,</v>
      </c>
      <c r="P145" t="str">
        <f>"#define P5V"&amp;TEXT(pwmtable!B148,0)&amp;"    "&amp;TEXT(pwmtable!J148,"0")</f>
        <v>#define P5V143    442</v>
      </c>
      <c r="Q145" t="str">
        <f>"P5V"&amp;TEXT(pwmtable!B148,0)&amp;","</f>
        <v>P5V143,</v>
      </c>
      <c r="S145" t="str">
        <f>"#define P6V"&amp;TEXT(pwmtable!B148,0)&amp;"    "&amp;TEXT(pwmtable!J148,"0")</f>
        <v>#define P6V143    442</v>
      </c>
      <c r="T145" t="str">
        <f>"P6V"&amp;TEXT(pwmtable!B148,0)&amp;","</f>
        <v>P6V143,</v>
      </c>
      <c r="V145" t="str">
        <f>"#define P7V"&amp;TEXT(pwmtable!B148,0)&amp;"    "&amp;TEXT(pwmtable!J148,"0")</f>
        <v>#define P7V143    442</v>
      </c>
      <c r="W145" t="str">
        <f>"P7V"&amp;TEXT(pwmtable!B148,0)&amp;","</f>
        <v>P7V143,</v>
      </c>
    </row>
    <row r="146" spans="1:23" x14ac:dyDescent="0.2">
      <c r="A146" t="str">
        <f>"#define P0V"&amp;TEXT(pwmtable!B149,0)&amp;"    "&amp;TEXT(pwmtable!J149,"0")</f>
        <v>#define P0V144    443</v>
      </c>
      <c r="B146" t="str">
        <f>"P0V"&amp;TEXT(pwmtable!B149,0)&amp;","</f>
        <v>P0V144,</v>
      </c>
      <c r="D146" t="str">
        <f>"#define P1V"&amp;TEXT(pwmtable!B149,0)&amp;"    "&amp;TEXT(pwmtable!J149,"0")</f>
        <v>#define P1V144    443</v>
      </c>
      <c r="E146" t="str">
        <f>"P1V"&amp;TEXT(pwmtable!B149,0)&amp;","</f>
        <v>P1V144,</v>
      </c>
      <c r="G146" t="str">
        <f>"#define P2V"&amp;TEXT(pwmtable!B149,0)&amp;"    "&amp;TEXT(pwmtable!J149,"0")</f>
        <v>#define P2V144    443</v>
      </c>
      <c r="H146" t="str">
        <f>"P2V"&amp;TEXT(pwmtable!B149,0)&amp;","</f>
        <v>P2V144,</v>
      </c>
      <c r="J146" t="str">
        <f>"#define P3V"&amp;TEXT(pwmtable!B149,0)&amp;"    "&amp;TEXT(pwmtable!J149,"0")</f>
        <v>#define P3V144    443</v>
      </c>
      <c r="K146" t="str">
        <f>"P3V"&amp;TEXT(pwmtable!B149,0)&amp;","</f>
        <v>P3V144,</v>
      </c>
      <c r="M146" t="str">
        <f>"#define P4V"&amp;TEXT(pwmtable!B149,0)&amp;"    "&amp;TEXT(pwmtable!J149,"0")</f>
        <v>#define P4V144    443</v>
      </c>
      <c r="N146" t="str">
        <f>"P4V"&amp;TEXT(pwmtable!B149,0)&amp;","</f>
        <v>P4V144,</v>
      </c>
      <c r="P146" t="str">
        <f>"#define P5V"&amp;TEXT(pwmtable!B149,0)&amp;"    "&amp;TEXT(pwmtable!J149,"0")</f>
        <v>#define P5V144    443</v>
      </c>
      <c r="Q146" t="str">
        <f>"P5V"&amp;TEXT(pwmtable!B149,0)&amp;","</f>
        <v>P5V144,</v>
      </c>
      <c r="S146" t="str">
        <f>"#define P6V"&amp;TEXT(pwmtable!B149,0)&amp;"    "&amp;TEXT(pwmtable!J149,"0")</f>
        <v>#define P6V144    443</v>
      </c>
      <c r="T146" t="str">
        <f>"P6V"&amp;TEXT(pwmtable!B149,0)&amp;","</f>
        <v>P6V144,</v>
      </c>
      <c r="V146" t="str">
        <f>"#define P7V"&amp;TEXT(pwmtable!B149,0)&amp;"    "&amp;TEXT(pwmtable!J149,"0")</f>
        <v>#define P7V144    443</v>
      </c>
      <c r="W146" t="str">
        <f>"P7V"&amp;TEXT(pwmtable!B149,0)&amp;","</f>
        <v>P7V144,</v>
      </c>
    </row>
    <row r="147" spans="1:23" x14ac:dyDescent="0.2">
      <c r="A147" t="str">
        <f>"#define P0V"&amp;TEXT(pwmtable!B150,0)&amp;"    "&amp;TEXT(pwmtable!J150,"0")</f>
        <v>#define P0V145    445</v>
      </c>
      <c r="B147" t="str">
        <f>"P0V"&amp;TEXT(pwmtable!B150,0)&amp;","</f>
        <v>P0V145,</v>
      </c>
      <c r="D147" t="str">
        <f>"#define P1V"&amp;TEXT(pwmtable!B150,0)&amp;"    "&amp;TEXT(pwmtable!J150,"0")</f>
        <v>#define P1V145    445</v>
      </c>
      <c r="E147" t="str">
        <f>"P1V"&amp;TEXT(pwmtable!B150,0)&amp;","</f>
        <v>P1V145,</v>
      </c>
      <c r="G147" t="str">
        <f>"#define P2V"&amp;TEXT(pwmtable!B150,0)&amp;"    "&amp;TEXT(pwmtable!J150,"0")</f>
        <v>#define P2V145    445</v>
      </c>
      <c r="H147" t="str">
        <f>"P2V"&amp;TEXT(pwmtable!B150,0)&amp;","</f>
        <v>P2V145,</v>
      </c>
      <c r="J147" t="str">
        <f>"#define P3V"&amp;TEXT(pwmtable!B150,0)&amp;"    "&amp;TEXT(pwmtable!J150,"0")</f>
        <v>#define P3V145    445</v>
      </c>
      <c r="K147" t="str">
        <f>"P3V"&amp;TEXT(pwmtable!B150,0)&amp;","</f>
        <v>P3V145,</v>
      </c>
      <c r="M147" t="str">
        <f>"#define P4V"&amp;TEXT(pwmtable!B150,0)&amp;"    "&amp;TEXT(pwmtable!J150,"0")</f>
        <v>#define P4V145    445</v>
      </c>
      <c r="N147" t="str">
        <f>"P4V"&amp;TEXT(pwmtable!B150,0)&amp;","</f>
        <v>P4V145,</v>
      </c>
      <c r="P147" t="str">
        <f>"#define P5V"&amp;TEXT(pwmtable!B150,0)&amp;"    "&amp;TEXT(pwmtable!J150,"0")</f>
        <v>#define P5V145    445</v>
      </c>
      <c r="Q147" t="str">
        <f>"P5V"&amp;TEXT(pwmtable!B150,0)&amp;","</f>
        <v>P5V145,</v>
      </c>
      <c r="S147" t="str">
        <f>"#define P6V"&amp;TEXT(pwmtable!B150,0)&amp;"    "&amp;TEXT(pwmtable!J150,"0")</f>
        <v>#define P6V145    445</v>
      </c>
      <c r="T147" t="str">
        <f>"P6V"&amp;TEXT(pwmtable!B150,0)&amp;","</f>
        <v>P6V145,</v>
      </c>
      <c r="V147" t="str">
        <f>"#define P7V"&amp;TEXT(pwmtable!B150,0)&amp;"    "&amp;TEXT(pwmtable!J150,"0")</f>
        <v>#define P7V145    445</v>
      </c>
      <c r="W147" t="str">
        <f>"P7V"&amp;TEXT(pwmtable!B150,0)&amp;","</f>
        <v>P7V145,</v>
      </c>
    </row>
    <row r="148" spans="1:23" x14ac:dyDescent="0.2">
      <c r="A148" t="str">
        <f>"#define P0V"&amp;TEXT(pwmtable!B151,0)&amp;"    "&amp;TEXT(pwmtable!J151,"0")</f>
        <v>#define P0V146    447</v>
      </c>
      <c r="B148" t="str">
        <f>"P0V"&amp;TEXT(pwmtable!B151,0)&amp;","</f>
        <v>P0V146,</v>
      </c>
      <c r="D148" t="str">
        <f>"#define P1V"&amp;TEXT(pwmtable!B151,0)&amp;"    "&amp;TEXT(pwmtable!J151,"0")</f>
        <v>#define P1V146    447</v>
      </c>
      <c r="E148" t="str">
        <f>"P1V"&amp;TEXT(pwmtable!B151,0)&amp;","</f>
        <v>P1V146,</v>
      </c>
      <c r="G148" t="str">
        <f>"#define P2V"&amp;TEXT(pwmtable!B151,0)&amp;"    "&amp;TEXT(pwmtable!J151,"0")</f>
        <v>#define P2V146    447</v>
      </c>
      <c r="H148" t="str">
        <f>"P2V"&amp;TEXT(pwmtable!B151,0)&amp;","</f>
        <v>P2V146,</v>
      </c>
      <c r="J148" t="str">
        <f>"#define P3V"&amp;TEXT(pwmtable!B151,0)&amp;"    "&amp;TEXT(pwmtable!J151,"0")</f>
        <v>#define P3V146    447</v>
      </c>
      <c r="K148" t="str">
        <f>"P3V"&amp;TEXT(pwmtable!B151,0)&amp;","</f>
        <v>P3V146,</v>
      </c>
      <c r="M148" t="str">
        <f>"#define P4V"&amp;TEXT(pwmtable!B151,0)&amp;"    "&amp;TEXT(pwmtable!J151,"0")</f>
        <v>#define P4V146    447</v>
      </c>
      <c r="N148" t="str">
        <f>"P4V"&amp;TEXT(pwmtable!B151,0)&amp;","</f>
        <v>P4V146,</v>
      </c>
      <c r="P148" t="str">
        <f>"#define P5V"&amp;TEXT(pwmtable!B151,0)&amp;"    "&amp;TEXT(pwmtable!J151,"0")</f>
        <v>#define P5V146    447</v>
      </c>
      <c r="Q148" t="str">
        <f>"P5V"&amp;TEXT(pwmtable!B151,0)&amp;","</f>
        <v>P5V146,</v>
      </c>
      <c r="S148" t="str">
        <f>"#define P6V"&amp;TEXT(pwmtable!B151,0)&amp;"    "&amp;TEXT(pwmtable!J151,"0")</f>
        <v>#define P6V146    447</v>
      </c>
      <c r="T148" t="str">
        <f>"P6V"&amp;TEXT(pwmtable!B151,0)&amp;","</f>
        <v>P6V146,</v>
      </c>
      <c r="V148" t="str">
        <f>"#define P7V"&amp;TEXT(pwmtable!B151,0)&amp;"    "&amp;TEXT(pwmtable!J151,"0")</f>
        <v>#define P7V146    447</v>
      </c>
      <c r="W148" t="str">
        <f>"P7V"&amp;TEXT(pwmtable!B151,0)&amp;","</f>
        <v>P7V146,</v>
      </c>
    </row>
    <row r="149" spans="1:23" x14ac:dyDescent="0.2">
      <c r="A149" t="str">
        <f>"#define P0V"&amp;TEXT(pwmtable!B152,0)&amp;"    "&amp;TEXT(pwmtable!J152,"0")</f>
        <v>#define P0V147    448</v>
      </c>
      <c r="B149" t="str">
        <f>"P0V"&amp;TEXT(pwmtable!B152,0)&amp;","</f>
        <v>P0V147,</v>
      </c>
      <c r="D149" t="str">
        <f>"#define P1V"&amp;TEXT(pwmtable!B152,0)&amp;"    "&amp;TEXT(pwmtable!J152,"0")</f>
        <v>#define P1V147    448</v>
      </c>
      <c r="E149" t="str">
        <f>"P1V"&amp;TEXT(pwmtable!B152,0)&amp;","</f>
        <v>P1V147,</v>
      </c>
      <c r="G149" t="str">
        <f>"#define P2V"&amp;TEXT(pwmtable!B152,0)&amp;"    "&amp;TEXT(pwmtable!J152,"0")</f>
        <v>#define P2V147    448</v>
      </c>
      <c r="H149" t="str">
        <f>"P2V"&amp;TEXT(pwmtable!B152,0)&amp;","</f>
        <v>P2V147,</v>
      </c>
      <c r="J149" t="str">
        <f>"#define P3V"&amp;TEXT(pwmtable!B152,0)&amp;"    "&amp;TEXT(pwmtable!J152,"0")</f>
        <v>#define P3V147    448</v>
      </c>
      <c r="K149" t="str">
        <f>"P3V"&amp;TEXT(pwmtable!B152,0)&amp;","</f>
        <v>P3V147,</v>
      </c>
      <c r="M149" t="str">
        <f>"#define P4V"&amp;TEXT(pwmtable!B152,0)&amp;"    "&amp;TEXT(pwmtable!J152,"0")</f>
        <v>#define P4V147    448</v>
      </c>
      <c r="N149" t="str">
        <f>"P4V"&amp;TEXT(pwmtable!B152,0)&amp;","</f>
        <v>P4V147,</v>
      </c>
      <c r="P149" t="str">
        <f>"#define P5V"&amp;TEXT(pwmtable!B152,0)&amp;"    "&amp;TEXT(pwmtable!J152,"0")</f>
        <v>#define P5V147    448</v>
      </c>
      <c r="Q149" t="str">
        <f>"P5V"&amp;TEXT(pwmtable!B152,0)&amp;","</f>
        <v>P5V147,</v>
      </c>
      <c r="S149" t="str">
        <f>"#define P6V"&amp;TEXT(pwmtable!B152,0)&amp;"    "&amp;TEXT(pwmtable!J152,"0")</f>
        <v>#define P6V147    448</v>
      </c>
      <c r="T149" t="str">
        <f>"P6V"&amp;TEXT(pwmtable!B152,0)&amp;","</f>
        <v>P6V147,</v>
      </c>
      <c r="V149" t="str">
        <f>"#define P7V"&amp;TEXT(pwmtable!B152,0)&amp;"    "&amp;TEXT(pwmtable!J152,"0")</f>
        <v>#define P7V147    448</v>
      </c>
      <c r="W149" t="str">
        <f>"P7V"&amp;TEXT(pwmtable!B152,0)&amp;","</f>
        <v>P7V147,</v>
      </c>
    </row>
    <row r="150" spans="1:23" x14ac:dyDescent="0.2">
      <c r="A150" t="str">
        <f>"#define P0V"&amp;TEXT(pwmtable!B153,0)&amp;"    "&amp;TEXT(pwmtable!J153,"0")</f>
        <v>#define P0V148    450</v>
      </c>
      <c r="B150" t="str">
        <f>"P0V"&amp;TEXT(pwmtable!B153,0)&amp;","</f>
        <v>P0V148,</v>
      </c>
      <c r="D150" t="str">
        <f>"#define P1V"&amp;TEXT(pwmtable!B153,0)&amp;"    "&amp;TEXT(pwmtable!J153,"0")</f>
        <v>#define P1V148    450</v>
      </c>
      <c r="E150" t="str">
        <f>"P1V"&amp;TEXT(pwmtable!B153,0)&amp;","</f>
        <v>P1V148,</v>
      </c>
      <c r="G150" t="str">
        <f>"#define P2V"&amp;TEXT(pwmtable!B153,0)&amp;"    "&amp;TEXT(pwmtable!J153,"0")</f>
        <v>#define P2V148    450</v>
      </c>
      <c r="H150" t="str">
        <f>"P2V"&amp;TEXT(pwmtable!B153,0)&amp;","</f>
        <v>P2V148,</v>
      </c>
      <c r="J150" t="str">
        <f>"#define P3V"&amp;TEXT(pwmtable!B153,0)&amp;"    "&amp;TEXT(pwmtable!J153,"0")</f>
        <v>#define P3V148    450</v>
      </c>
      <c r="K150" t="str">
        <f>"P3V"&amp;TEXT(pwmtable!B153,0)&amp;","</f>
        <v>P3V148,</v>
      </c>
      <c r="M150" t="str">
        <f>"#define P4V"&amp;TEXT(pwmtable!B153,0)&amp;"    "&amp;TEXT(pwmtable!J153,"0")</f>
        <v>#define P4V148    450</v>
      </c>
      <c r="N150" t="str">
        <f>"P4V"&amp;TEXT(pwmtable!B153,0)&amp;","</f>
        <v>P4V148,</v>
      </c>
      <c r="P150" t="str">
        <f>"#define P5V"&amp;TEXT(pwmtable!B153,0)&amp;"    "&amp;TEXT(pwmtable!J153,"0")</f>
        <v>#define P5V148    450</v>
      </c>
      <c r="Q150" t="str">
        <f>"P5V"&amp;TEXT(pwmtable!B153,0)&amp;","</f>
        <v>P5V148,</v>
      </c>
      <c r="S150" t="str">
        <f>"#define P6V"&amp;TEXT(pwmtable!B153,0)&amp;"    "&amp;TEXT(pwmtable!J153,"0")</f>
        <v>#define P6V148    450</v>
      </c>
      <c r="T150" t="str">
        <f>"P6V"&amp;TEXT(pwmtable!B153,0)&amp;","</f>
        <v>P6V148,</v>
      </c>
      <c r="V150" t="str">
        <f>"#define P7V"&amp;TEXT(pwmtable!B153,0)&amp;"    "&amp;TEXT(pwmtable!J153,"0")</f>
        <v>#define P7V148    450</v>
      </c>
      <c r="W150" t="str">
        <f>"P7V"&amp;TEXT(pwmtable!B153,0)&amp;","</f>
        <v>P7V148,</v>
      </c>
    </row>
    <row r="151" spans="1:23" x14ac:dyDescent="0.2">
      <c r="A151" t="str">
        <f>"#define P0V"&amp;TEXT(pwmtable!B154,0)&amp;"    "&amp;TEXT(pwmtable!J154,"0")</f>
        <v>#define P0V149    451</v>
      </c>
      <c r="B151" t="str">
        <f>"P0V"&amp;TEXT(pwmtable!B154,0)&amp;","</f>
        <v>P0V149,</v>
      </c>
      <c r="D151" t="str">
        <f>"#define P1V"&amp;TEXT(pwmtable!B154,0)&amp;"    "&amp;TEXT(pwmtable!J154,"0")</f>
        <v>#define P1V149    451</v>
      </c>
      <c r="E151" t="str">
        <f>"P1V"&amp;TEXT(pwmtable!B154,0)&amp;","</f>
        <v>P1V149,</v>
      </c>
      <c r="G151" t="str">
        <f>"#define P2V"&amp;TEXT(pwmtable!B154,0)&amp;"    "&amp;TEXT(pwmtable!J154,"0")</f>
        <v>#define P2V149    451</v>
      </c>
      <c r="H151" t="str">
        <f>"P2V"&amp;TEXT(pwmtable!B154,0)&amp;","</f>
        <v>P2V149,</v>
      </c>
      <c r="J151" t="str">
        <f>"#define P3V"&amp;TEXT(pwmtable!B154,0)&amp;"    "&amp;TEXT(pwmtable!J154,"0")</f>
        <v>#define P3V149    451</v>
      </c>
      <c r="K151" t="str">
        <f>"P3V"&amp;TEXT(pwmtable!B154,0)&amp;","</f>
        <v>P3V149,</v>
      </c>
      <c r="M151" t="str">
        <f>"#define P4V"&amp;TEXT(pwmtable!B154,0)&amp;"    "&amp;TEXT(pwmtable!J154,"0")</f>
        <v>#define P4V149    451</v>
      </c>
      <c r="N151" t="str">
        <f>"P4V"&amp;TEXT(pwmtable!B154,0)&amp;","</f>
        <v>P4V149,</v>
      </c>
      <c r="P151" t="str">
        <f>"#define P5V"&amp;TEXT(pwmtable!B154,0)&amp;"    "&amp;TEXT(pwmtable!J154,"0")</f>
        <v>#define P5V149    451</v>
      </c>
      <c r="Q151" t="str">
        <f>"P5V"&amp;TEXT(pwmtable!B154,0)&amp;","</f>
        <v>P5V149,</v>
      </c>
      <c r="S151" t="str">
        <f>"#define P6V"&amp;TEXT(pwmtable!B154,0)&amp;"    "&amp;TEXT(pwmtable!J154,"0")</f>
        <v>#define P6V149    451</v>
      </c>
      <c r="T151" t="str">
        <f>"P6V"&amp;TEXT(pwmtable!B154,0)&amp;","</f>
        <v>P6V149,</v>
      </c>
      <c r="V151" t="str">
        <f>"#define P7V"&amp;TEXT(pwmtable!B154,0)&amp;"    "&amp;TEXT(pwmtable!J154,"0")</f>
        <v>#define P7V149    451</v>
      </c>
      <c r="W151" t="str">
        <f>"P7V"&amp;TEXT(pwmtable!B154,0)&amp;","</f>
        <v>P7V149,</v>
      </c>
    </row>
    <row r="152" spans="1:23" x14ac:dyDescent="0.2">
      <c r="A152" t="str">
        <f>"#define P0V"&amp;TEXT(pwmtable!B155,0)&amp;"    "&amp;TEXT(pwmtable!J155,"0")</f>
        <v>#define P0V150    453</v>
      </c>
      <c r="B152" t="str">
        <f>"P0V"&amp;TEXT(pwmtable!B155,0)&amp;","</f>
        <v>P0V150,</v>
      </c>
      <c r="D152" t="str">
        <f>"#define P1V"&amp;TEXT(pwmtable!B155,0)&amp;"    "&amp;TEXT(pwmtable!J155,"0")</f>
        <v>#define P1V150    453</v>
      </c>
      <c r="E152" t="str">
        <f>"P1V"&amp;TEXT(pwmtable!B155,0)&amp;","</f>
        <v>P1V150,</v>
      </c>
      <c r="G152" t="str">
        <f>"#define P2V"&amp;TEXT(pwmtable!B155,0)&amp;"    "&amp;TEXT(pwmtable!J155,"0")</f>
        <v>#define P2V150    453</v>
      </c>
      <c r="H152" t="str">
        <f>"P2V"&amp;TEXT(pwmtable!B155,0)&amp;","</f>
        <v>P2V150,</v>
      </c>
      <c r="J152" t="str">
        <f>"#define P3V"&amp;TEXT(pwmtable!B155,0)&amp;"    "&amp;TEXT(pwmtable!J155,"0")</f>
        <v>#define P3V150    453</v>
      </c>
      <c r="K152" t="str">
        <f>"P3V"&amp;TEXT(pwmtable!B155,0)&amp;","</f>
        <v>P3V150,</v>
      </c>
      <c r="M152" t="str">
        <f>"#define P4V"&amp;TEXT(pwmtable!B155,0)&amp;"    "&amp;TEXT(pwmtable!J155,"0")</f>
        <v>#define P4V150    453</v>
      </c>
      <c r="N152" t="str">
        <f>"P4V"&amp;TEXT(pwmtable!B155,0)&amp;","</f>
        <v>P4V150,</v>
      </c>
      <c r="P152" t="str">
        <f>"#define P5V"&amp;TEXT(pwmtable!B155,0)&amp;"    "&amp;TEXT(pwmtable!J155,"0")</f>
        <v>#define P5V150    453</v>
      </c>
      <c r="Q152" t="str">
        <f>"P5V"&amp;TEXT(pwmtable!B155,0)&amp;","</f>
        <v>P5V150,</v>
      </c>
      <c r="S152" t="str">
        <f>"#define P6V"&amp;TEXT(pwmtable!B155,0)&amp;"    "&amp;TEXT(pwmtable!J155,"0")</f>
        <v>#define P6V150    453</v>
      </c>
      <c r="T152" t="str">
        <f>"P6V"&amp;TEXT(pwmtable!B155,0)&amp;","</f>
        <v>P6V150,</v>
      </c>
      <c r="V152" t="str">
        <f>"#define P7V"&amp;TEXT(pwmtable!B155,0)&amp;"    "&amp;TEXT(pwmtable!J155,"0")</f>
        <v>#define P7V150    453</v>
      </c>
      <c r="W152" t="str">
        <f>"P7V"&amp;TEXT(pwmtable!B155,0)&amp;","</f>
        <v>P7V150,</v>
      </c>
    </row>
    <row r="153" spans="1:23" x14ac:dyDescent="0.2">
      <c r="A153" t="str">
        <f>"#define P0V"&amp;TEXT(pwmtable!B156,0)&amp;"    "&amp;TEXT(pwmtable!J156,"0")</f>
        <v>#define P0V151    454</v>
      </c>
      <c r="B153" t="str">
        <f>"P0V"&amp;TEXT(pwmtable!B156,0)&amp;","</f>
        <v>P0V151,</v>
      </c>
      <c r="D153" t="str">
        <f>"#define P1V"&amp;TEXT(pwmtable!B156,0)&amp;"    "&amp;TEXT(pwmtable!J156,"0")</f>
        <v>#define P1V151    454</v>
      </c>
      <c r="E153" t="str">
        <f>"P1V"&amp;TEXT(pwmtable!B156,0)&amp;","</f>
        <v>P1V151,</v>
      </c>
      <c r="G153" t="str">
        <f>"#define P2V"&amp;TEXT(pwmtable!B156,0)&amp;"    "&amp;TEXT(pwmtable!J156,"0")</f>
        <v>#define P2V151    454</v>
      </c>
      <c r="H153" t="str">
        <f>"P2V"&amp;TEXT(pwmtable!B156,0)&amp;","</f>
        <v>P2V151,</v>
      </c>
      <c r="J153" t="str">
        <f>"#define P3V"&amp;TEXT(pwmtable!B156,0)&amp;"    "&amp;TEXT(pwmtable!J156,"0")</f>
        <v>#define P3V151    454</v>
      </c>
      <c r="K153" t="str">
        <f>"P3V"&amp;TEXT(pwmtable!B156,0)&amp;","</f>
        <v>P3V151,</v>
      </c>
      <c r="M153" t="str">
        <f>"#define P4V"&amp;TEXT(pwmtable!B156,0)&amp;"    "&amp;TEXT(pwmtable!J156,"0")</f>
        <v>#define P4V151    454</v>
      </c>
      <c r="N153" t="str">
        <f>"P4V"&amp;TEXT(pwmtable!B156,0)&amp;","</f>
        <v>P4V151,</v>
      </c>
      <c r="P153" t="str">
        <f>"#define P5V"&amp;TEXT(pwmtable!B156,0)&amp;"    "&amp;TEXT(pwmtable!J156,"0")</f>
        <v>#define P5V151    454</v>
      </c>
      <c r="Q153" t="str">
        <f>"P5V"&amp;TEXT(pwmtable!B156,0)&amp;","</f>
        <v>P5V151,</v>
      </c>
      <c r="S153" t="str">
        <f>"#define P6V"&amp;TEXT(pwmtable!B156,0)&amp;"    "&amp;TEXT(pwmtable!J156,"0")</f>
        <v>#define P6V151    454</v>
      </c>
      <c r="T153" t="str">
        <f>"P6V"&amp;TEXT(pwmtable!B156,0)&amp;","</f>
        <v>P6V151,</v>
      </c>
      <c r="V153" t="str">
        <f>"#define P7V"&amp;TEXT(pwmtable!B156,0)&amp;"    "&amp;TEXT(pwmtable!J156,"0")</f>
        <v>#define P7V151    454</v>
      </c>
      <c r="W153" t="str">
        <f>"P7V"&amp;TEXT(pwmtable!B156,0)&amp;","</f>
        <v>P7V151,</v>
      </c>
    </row>
    <row r="154" spans="1:23" x14ac:dyDescent="0.2">
      <c r="A154" t="str">
        <f>"#define P0V"&amp;TEXT(pwmtable!B157,0)&amp;"    "&amp;TEXT(pwmtable!J157,"0")</f>
        <v>#define P0V152    456</v>
      </c>
      <c r="B154" t="str">
        <f>"P0V"&amp;TEXT(pwmtable!B157,0)&amp;","</f>
        <v>P0V152,</v>
      </c>
      <c r="D154" t="str">
        <f>"#define P1V"&amp;TEXT(pwmtable!B157,0)&amp;"    "&amp;TEXT(pwmtable!J157,"0")</f>
        <v>#define P1V152    456</v>
      </c>
      <c r="E154" t="str">
        <f>"P1V"&amp;TEXT(pwmtable!B157,0)&amp;","</f>
        <v>P1V152,</v>
      </c>
      <c r="G154" t="str">
        <f>"#define P2V"&amp;TEXT(pwmtable!B157,0)&amp;"    "&amp;TEXT(pwmtable!J157,"0")</f>
        <v>#define P2V152    456</v>
      </c>
      <c r="H154" t="str">
        <f>"P2V"&amp;TEXT(pwmtable!B157,0)&amp;","</f>
        <v>P2V152,</v>
      </c>
      <c r="J154" t="str">
        <f>"#define P3V"&amp;TEXT(pwmtable!B157,0)&amp;"    "&amp;TEXT(pwmtable!J157,"0")</f>
        <v>#define P3V152    456</v>
      </c>
      <c r="K154" t="str">
        <f>"P3V"&amp;TEXT(pwmtable!B157,0)&amp;","</f>
        <v>P3V152,</v>
      </c>
      <c r="M154" t="str">
        <f>"#define P4V"&amp;TEXT(pwmtable!B157,0)&amp;"    "&amp;TEXT(pwmtable!J157,"0")</f>
        <v>#define P4V152    456</v>
      </c>
      <c r="N154" t="str">
        <f>"P4V"&amp;TEXT(pwmtable!B157,0)&amp;","</f>
        <v>P4V152,</v>
      </c>
      <c r="P154" t="str">
        <f>"#define P5V"&amp;TEXT(pwmtable!B157,0)&amp;"    "&amp;TEXT(pwmtable!J157,"0")</f>
        <v>#define P5V152    456</v>
      </c>
      <c r="Q154" t="str">
        <f>"P5V"&amp;TEXT(pwmtable!B157,0)&amp;","</f>
        <v>P5V152,</v>
      </c>
      <c r="S154" t="str">
        <f>"#define P6V"&amp;TEXT(pwmtable!B157,0)&amp;"    "&amp;TEXT(pwmtable!J157,"0")</f>
        <v>#define P6V152    456</v>
      </c>
      <c r="T154" t="str">
        <f>"P6V"&amp;TEXT(pwmtable!B157,0)&amp;","</f>
        <v>P6V152,</v>
      </c>
      <c r="V154" t="str">
        <f>"#define P7V"&amp;TEXT(pwmtable!B157,0)&amp;"    "&amp;TEXT(pwmtable!J157,"0")</f>
        <v>#define P7V152    456</v>
      </c>
      <c r="W154" t="str">
        <f>"P7V"&amp;TEXT(pwmtable!B157,0)&amp;","</f>
        <v>P7V152,</v>
      </c>
    </row>
    <row r="155" spans="1:23" x14ac:dyDescent="0.2">
      <c r="A155" t="str">
        <f>"#define P0V"&amp;TEXT(pwmtable!B158,0)&amp;"    "&amp;TEXT(pwmtable!J158,"0")</f>
        <v>#define P0V153    457</v>
      </c>
      <c r="B155" t="str">
        <f>"P0V"&amp;TEXT(pwmtable!B158,0)&amp;","</f>
        <v>P0V153,</v>
      </c>
      <c r="D155" t="str">
        <f>"#define P1V"&amp;TEXT(pwmtable!B158,0)&amp;"    "&amp;TEXT(pwmtable!J158,"0")</f>
        <v>#define P1V153    457</v>
      </c>
      <c r="E155" t="str">
        <f>"P1V"&amp;TEXT(pwmtable!B158,0)&amp;","</f>
        <v>P1V153,</v>
      </c>
      <c r="G155" t="str">
        <f>"#define P2V"&amp;TEXT(pwmtable!B158,0)&amp;"    "&amp;TEXT(pwmtable!J158,"0")</f>
        <v>#define P2V153    457</v>
      </c>
      <c r="H155" t="str">
        <f>"P2V"&amp;TEXT(pwmtable!B158,0)&amp;","</f>
        <v>P2V153,</v>
      </c>
      <c r="J155" t="str">
        <f>"#define P3V"&amp;TEXT(pwmtable!B158,0)&amp;"    "&amp;TEXT(pwmtable!J158,"0")</f>
        <v>#define P3V153    457</v>
      </c>
      <c r="K155" t="str">
        <f>"P3V"&amp;TEXT(pwmtable!B158,0)&amp;","</f>
        <v>P3V153,</v>
      </c>
      <c r="M155" t="str">
        <f>"#define P4V"&amp;TEXT(pwmtable!B158,0)&amp;"    "&amp;TEXT(pwmtable!J158,"0")</f>
        <v>#define P4V153    457</v>
      </c>
      <c r="N155" t="str">
        <f>"P4V"&amp;TEXT(pwmtable!B158,0)&amp;","</f>
        <v>P4V153,</v>
      </c>
      <c r="P155" t="str">
        <f>"#define P5V"&amp;TEXT(pwmtable!B158,0)&amp;"    "&amp;TEXT(pwmtable!J158,"0")</f>
        <v>#define P5V153    457</v>
      </c>
      <c r="Q155" t="str">
        <f>"P5V"&amp;TEXT(pwmtable!B158,0)&amp;","</f>
        <v>P5V153,</v>
      </c>
      <c r="S155" t="str">
        <f>"#define P6V"&amp;TEXT(pwmtable!B158,0)&amp;"    "&amp;TEXT(pwmtable!J158,"0")</f>
        <v>#define P6V153    457</v>
      </c>
      <c r="T155" t="str">
        <f>"P6V"&amp;TEXT(pwmtable!B158,0)&amp;","</f>
        <v>P6V153,</v>
      </c>
      <c r="V155" t="str">
        <f>"#define P7V"&amp;TEXT(pwmtable!B158,0)&amp;"    "&amp;TEXT(pwmtable!J158,"0")</f>
        <v>#define P7V153    457</v>
      </c>
      <c r="W155" t="str">
        <f>"P7V"&amp;TEXT(pwmtable!B158,0)&amp;","</f>
        <v>P7V153,</v>
      </c>
    </row>
    <row r="156" spans="1:23" x14ac:dyDescent="0.2">
      <c r="A156" t="str">
        <f>"#define P0V"&amp;TEXT(pwmtable!B159,0)&amp;"    "&amp;TEXT(pwmtable!J159,"0")</f>
        <v>#define P0V154    459</v>
      </c>
      <c r="B156" t="str">
        <f>"P0V"&amp;TEXT(pwmtable!B159,0)&amp;","</f>
        <v>P0V154,</v>
      </c>
      <c r="D156" t="str">
        <f>"#define P1V"&amp;TEXT(pwmtable!B159,0)&amp;"    "&amp;TEXT(pwmtable!J159,"0")</f>
        <v>#define P1V154    459</v>
      </c>
      <c r="E156" t="str">
        <f>"P1V"&amp;TEXT(pwmtable!B159,0)&amp;","</f>
        <v>P1V154,</v>
      </c>
      <c r="G156" t="str">
        <f>"#define P2V"&amp;TEXT(pwmtable!B159,0)&amp;"    "&amp;TEXT(pwmtable!J159,"0")</f>
        <v>#define P2V154    459</v>
      </c>
      <c r="H156" t="str">
        <f>"P2V"&amp;TEXT(pwmtable!B159,0)&amp;","</f>
        <v>P2V154,</v>
      </c>
      <c r="J156" t="str">
        <f>"#define P3V"&amp;TEXT(pwmtable!B159,0)&amp;"    "&amp;TEXT(pwmtable!J159,"0")</f>
        <v>#define P3V154    459</v>
      </c>
      <c r="K156" t="str">
        <f>"P3V"&amp;TEXT(pwmtable!B159,0)&amp;","</f>
        <v>P3V154,</v>
      </c>
      <c r="M156" t="str">
        <f>"#define P4V"&amp;TEXT(pwmtable!B159,0)&amp;"    "&amp;TEXT(pwmtable!J159,"0")</f>
        <v>#define P4V154    459</v>
      </c>
      <c r="N156" t="str">
        <f>"P4V"&amp;TEXT(pwmtable!B159,0)&amp;","</f>
        <v>P4V154,</v>
      </c>
      <c r="P156" t="str">
        <f>"#define P5V"&amp;TEXT(pwmtable!B159,0)&amp;"    "&amp;TEXT(pwmtable!J159,"0")</f>
        <v>#define P5V154    459</v>
      </c>
      <c r="Q156" t="str">
        <f>"P5V"&amp;TEXT(pwmtable!B159,0)&amp;","</f>
        <v>P5V154,</v>
      </c>
      <c r="S156" t="str">
        <f>"#define P6V"&amp;TEXT(pwmtable!B159,0)&amp;"    "&amp;TEXT(pwmtable!J159,"0")</f>
        <v>#define P6V154    459</v>
      </c>
      <c r="T156" t="str">
        <f>"P6V"&amp;TEXT(pwmtable!B159,0)&amp;","</f>
        <v>P6V154,</v>
      </c>
      <c r="V156" t="str">
        <f>"#define P7V"&amp;TEXT(pwmtable!B159,0)&amp;"    "&amp;TEXT(pwmtable!J159,"0")</f>
        <v>#define P7V154    459</v>
      </c>
      <c r="W156" t="str">
        <f>"P7V"&amp;TEXT(pwmtable!B159,0)&amp;","</f>
        <v>P7V154,</v>
      </c>
    </row>
    <row r="157" spans="1:23" x14ac:dyDescent="0.2">
      <c r="A157" t="str">
        <f>"#define P0V"&amp;TEXT(pwmtable!B160,0)&amp;"    "&amp;TEXT(pwmtable!J160,"0")</f>
        <v>#define P0V155    460</v>
      </c>
      <c r="B157" t="str">
        <f>"P0V"&amp;TEXT(pwmtable!B160,0)&amp;","</f>
        <v>P0V155,</v>
      </c>
      <c r="D157" t="str">
        <f>"#define P1V"&amp;TEXT(pwmtable!B160,0)&amp;"    "&amp;TEXT(pwmtable!J160,"0")</f>
        <v>#define P1V155    460</v>
      </c>
      <c r="E157" t="str">
        <f>"P1V"&amp;TEXT(pwmtable!B160,0)&amp;","</f>
        <v>P1V155,</v>
      </c>
      <c r="G157" t="str">
        <f>"#define P2V"&amp;TEXT(pwmtable!B160,0)&amp;"    "&amp;TEXT(pwmtable!J160,"0")</f>
        <v>#define P2V155    460</v>
      </c>
      <c r="H157" t="str">
        <f>"P2V"&amp;TEXT(pwmtable!B160,0)&amp;","</f>
        <v>P2V155,</v>
      </c>
      <c r="J157" t="str">
        <f>"#define P3V"&amp;TEXT(pwmtable!B160,0)&amp;"    "&amp;TEXT(pwmtable!J160,"0")</f>
        <v>#define P3V155    460</v>
      </c>
      <c r="K157" t="str">
        <f>"P3V"&amp;TEXT(pwmtable!B160,0)&amp;","</f>
        <v>P3V155,</v>
      </c>
      <c r="M157" t="str">
        <f>"#define P4V"&amp;TEXT(pwmtable!B160,0)&amp;"    "&amp;TEXT(pwmtable!J160,"0")</f>
        <v>#define P4V155    460</v>
      </c>
      <c r="N157" t="str">
        <f>"P4V"&amp;TEXT(pwmtable!B160,0)&amp;","</f>
        <v>P4V155,</v>
      </c>
      <c r="P157" t="str">
        <f>"#define P5V"&amp;TEXT(pwmtable!B160,0)&amp;"    "&amp;TEXT(pwmtable!J160,"0")</f>
        <v>#define P5V155    460</v>
      </c>
      <c r="Q157" t="str">
        <f>"P5V"&amp;TEXT(pwmtable!B160,0)&amp;","</f>
        <v>P5V155,</v>
      </c>
      <c r="S157" t="str">
        <f>"#define P6V"&amp;TEXT(pwmtable!B160,0)&amp;"    "&amp;TEXT(pwmtable!J160,"0")</f>
        <v>#define P6V155    460</v>
      </c>
      <c r="T157" t="str">
        <f>"P6V"&amp;TEXT(pwmtable!B160,0)&amp;","</f>
        <v>P6V155,</v>
      </c>
      <c r="V157" t="str">
        <f>"#define P7V"&amp;TEXT(pwmtable!B160,0)&amp;"    "&amp;TEXT(pwmtable!J160,"0")</f>
        <v>#define P7V155    460</v>
      </c>
      <c r="W157" t="str">
        <f>"P7V"&amp;TEXT(pwmtable!B160,0)&amp;","</f>
        <v>P7V155,</v>
      </c>
    </row>
    <row r="158" spans="1:23" x14ac:dyDescent="0.2">
      <c r="A158" t="str">
        <f>"#define P0V"&amp;TEXT(pwmtable!B161,0)&amp;"    "&amp;TEXT(pwmtable!J161,"0")</f>
        <v>#define P0V156    461</v>
      </c>
      <c r="B158" t="str">
        <f>"P0V"&amp;TEXT(pwmtable!B161,0)&amp;","</f>
        <v>P0V156,</v>
      </c>
      <c r="D158" t="str">
        <f>"#define P1V"&amp;TEXT(pwmtable!B161,0)&amp;"    "&amp;TEXT(pwmtable!J161,"0")</f>
        <v>#define P1V156    461</v>
      </c>
      <c r="E158" t="str">
        <f>"P1V"&amp;TEXT(pwmtable!B161,0)&amp;","</f>
        <v>P1V156,</v>
      </c>
      <c r="G158" t="str">
        <f>"#define P2V"&amp;TEXT(pwmtable!B161,0)&amp;"    "&amp;TEXT(pwmtable!J161,"0")</f>
        <v>#define P2V156    461</v>
      </c>
      <c r="H158" t="str">
        <f>"P2V"&amp;TEXT(pwmtable!B161,0)&amp;","</f>
        <v>P2V156,</v>
      </c>
      <c r="J158" t="str">
        <f>"#define P3V"&amp;TEXT(pwmtable!B161,0)&amp;"    "&amp;TEXT(pwmtable!J161,"0")</f>
        <v>#define P3V156    461</v>
      </c>
      <c r="K158" t="str">
        <f>"P3V"&amp;TEXT(pwmtable!B161,0)&amp;","</f>
        <v>P3V156,</v>
      </c>
      <c r="M158" t="str">
        <f>"#define P4V"&amp;TEXT(pwmtable!B161,0)&amp;"    "&amp;TEXT(pwmtable!J161,"0")</f>
        <v>#define P4V156    461</v>
      </c>
      <c r="N158" t="str">
        <f>"P4V"&amp;TEXT(pwmtable!B161,0)&amp;","</f>
        <v>P4V156,</v>
      </c>
      <c r="P158" t="str">
        <f>"#define P5V"&amp;TEXT(pwmtable!B161,0)&amp;"    "&amp;TEXT(pwmtable!J161,"0")</f>
        <v>#define P5V156    461</v>
      </c>
      <c r="Q158" t="str">
        <f>"P5V"&amp;TEXT(pwmtable!B161,0)&amp;","</f>
        <v>P5V156,</v>
      </c>
      <c r="S158" t="str">
        <f>"#define P6V"&amp;TEXT(pwmtable!B161,0)&amp;"    "&amp;TEXT(pwmtable!J161,"0")</f>
        <v>#define P6V156    461</v>
      </c>
      <c r="T158" t="str">
        <f>"P6V"&amp;TEXT(pwmtable!B161,0)&amp;","</f>
        <v>P6V156,</v>
      </c>
      <c r="V158" t="str">
        <f>"#define P7V"&amp;TEXT(pwmtable!B161,0)&amp;"    "&amp;TEXT(pwmtable!J161,"0")</f>
        <v>#define P7V156    461</v>
      </c>
      <c r="W158" t="str">
        <f>"P7V"&amp;TEXT(pwmtable!B161,0)&amp;","</f>
        <v>P7V156,</v>
      </c>
    </row>
    <row r="159" spans="1:23" x14ac:dyDescent="0.2">
      <c r="A159" t="str">
        <f>"#define P0V"&amp;TEXT(pwmtable!B162,0)&amp;"    "&amp;TEXT(pwmtable!J162,"0")</f>
        <v>#define P0V157    463</v>
      </c>
      <c r="B159" t="str">
        <f>"P0V"&amp;TEXT(pwmtable!B162,0)&amp;","</f>
        <v>P0V157,</v>
      </c>
      <c r="D159" t="str">
        <f>"#define P1V"&amp;TEXT(pwmtable!B162,0)&amp;"    "&amp;TEXT(pwmtable!J162,"0")</f>
        <v>#define P1V157    463</v>
      </c>
      <c r="E159" t="str">
        <f>"P1V"&amp;TEXT(pwmtable!B162,0)&amp;","</f>
        <v>P1V157,</v>
      </c>
      <c r="G159" t="str">
        <f>"#define P2V"&amp;TEXT(pwmtable!B162,0)&amp;"    "&amp;TEXT(pwmtable!J162,"0")</f>
        <v>#define P2V157    463</v>
      </c>
      <c r="H159" t="str">
        <f>"P2V"&amp;TEXT(pwmtable!B162,0)&amp;","</f>
        <v>P2V157,</v>
      </c>
      <c r="J159" t="str">
        <f>"#define P3V"&amp;TEXT(pwmtable!B162,0)&amp;"    "&amp;TEXT(pwmtable!J162,"0")</f>
        <v>#define P3V157    463</v>
      </c>
      <c r="K159" t="str">
        <f>"P3V"&amp;TEXT(pwmtable!B162,0)&amp;","</f>
        <v>P3V157,</v>
      </c>
      <c r="M159" t="str">
        <f>"#define P4V"&amp;TEXT(pwmtable!B162,0)&amp;"    "&amp;TEXT(pwmtable!J162,"0")</f>
        <v>#define P4V157    463</v>
      </c>
      <c r="N159" t="str">
        <f>"P4V"&amp;TEXT(pwmtable!B162,0)&amp;","</f>
        <v>P4V157,</v>
      </c>
      <c r="P159" t="str">
        <f>"#define P5V"&amp;TEXT(pwmtable!B162,0)&amp;"    "&amp;TEXT(pwmtable!J162,"0")</f>
        <v>#define P5V157    463</v>
      </c>
      <c r="Q159" t="str">
        <f>"P5V"&amp;TEXT(pwmtable!B162,0)&amp;","</f>
        <v>P5V157,</v>
      </c>
      <c r="S159" t="str">
        <f>"#define P6V"&amp;TEXT(pwmtable!B162,0)&amp;"    "&amp;TEXT(pwmtable!J162,"0")</f>
        <v>#define P6V157    463</v>
      </c>
      <c r="T159" t="str">
        <f>"P6V"&amp;TEXT(pwmtable!B162,0)&amp;","</f>
        <v>P6V157,</v>
      </c>
      <c r="V159" t="str">
        <f>"#define P7V"&amp;TEXT(pwmtable!B162,0)&amp;"    "&amp;TEXT(pwmtable!J162,"0")</f>
        <v>#define P7V157    463</v>
      </c>
      <c r="W159" t="str">
        <f>"P7V"&amp;TEXT(pwmtable!B162,0)&amp;","</f>
        <v>P7V157,</v>
      </c>
    </row>
    <row r="160" spans="1:23" x14ac:dyDescent="0.2">
      <c r="A160" t="str">
        <f>"#define P0V"&amp;TEXT(pwmtable!B163,0)&amp;"    "&amp;TEXT(pwmtable!J163,"0")</f>
        <v>#define P0V158    464</v>
      </c>
      <c r="B160" t="str">
        <f>"P0V"&amp;TEXT(pwmtable!B163,0)&amp;","</f>
        <v>P0V158,</v>
      </c>
      <c r="D160" t="str">
        <f>"#define P1V"&amp;TEXT(pwmtable!B163,0)&amp;"    "&amp;TEXT(pwmtable!J163,"0")</f>
        <v>#define P1V158    464</v>
      </c>
      <c r="E160" t="str">
        <f>"P1V"&amp;TEXT(pwmtable!B163,0)&amp;","</f>
        <v>P1V158,</v>
      </c>
      <c r="G160" t="str">
        <f>"#define P2V"&amp;TEXT(pwmtable!B163,0)&amp;"    "&amp;TEXT(pwmtable!J163,"0")</f>
        <v>#define P2V158    464</v>
      </c>
      <c r="H160" t="str">
        <f>"P2V"&amp;TEXT(pwmtable!B163,0)&amp;","</f>
        <v>P2V158,</v>
      </c>
      <c r="J160" t="str">
        <f>"#define P3V"&amp;TEXT(pwmtable!B163,0)&amp;"    "&amp;TEXT(pwmtable!J163,"0")</f>
        <v>#define P3V158    464</v>
      </c>
      <c r="K160" t="str">
        <f>"P3V"&amp;TEXT(pwmtable!B163,0)&amp;","</f>
        <v>P3V158,</v>
      </c>
      <c r="M160" t="str">
        <f>"#define P4V"&amp;TEXT(pwmtable!B163,0)&amp;"    "&amp;TEXT(pwmtable!J163,"0")</f>
        <v>#define P4V158    464</v>
      </c>
      <c r="N160" t="str">
        <f>"P4V"&amp;TEXT(pwmtable!B163,0)&amp;","</f>
        <v>P4V158,</v>
      </c>
      <c r="P160" t="str">
        <f>"#define P5V"&amp;TEXT(pwmtable!B163,0)&amp;"    "&amp;TEXT(pwmtable!J163,"0")</f>
        <v>#define P5V158    464</v>
      </c>
      <c r="Q160" t="str">
        <f>"P5V"&amp;TEXT(pwmtable!B163,0)&amp;","</f>
        <v>P5V158,</v>
      </c>
      <c r="S160" t="str">
        <f>"#define P6V"&amp;TEXT(pwmtable!B163,0)&amp;"    "&amp;TEXT(pwmtable!J163,"0")</f>
        <v>#define P6V158    464</v>
      </c>
      <c r="T160" t="str">
        <f>"P6V"&amp;TEXT(pwmtable!B163,0)&amp;","</f>
        <v>P6V158,</v>
      </c>
      <c r="V160" t="str">
        <f>"#define P7V"&amp;TEXT(pwmtable!B163,0)&amp;"    "&amp;TEXT(pwmtable!J163,"0")</f>
        <v>#define P7V158    464</v>
      </c>
      <c r="W160" t="str">
        <f>"P7V"&amp;TEXT(pwmtable!B163,0)&amp;","</f>
        <v>P7V158,</v>
      </c>
    </row>
    <row r="161" spans="1:23" x14ac:dyDescent="0.2">
      <c r="A161" t="str">
        <f>"#define P0V"&amp;TEXT(pwmtable!B164,0)&amp;"    "&amp;TEXT(pwmtable!J164,"0")</f>
        <v>#define P0V159    465</v>
      </c>
      <c r="B161" t="str">
        <f>"P0V"&amp;TEXT(pwmtable!B164,0)&amp;","</f>
        <v>P0V159,</v>
      </c>
      <c r="D161" t="str">
        <f>"#define P1V"&amp;TEXT(pwmtable!B164,0)&amp;"    "&amp;TEXT(pwmtable!J164,"0")</f>
        <v>#define P1V159    465</v>
      </c>
      <c r="E161" t="str">
        <f>"P1V"&amp;TEXT(pwmtable!B164,0)&amp;","</f>
        <v>P1V159,</v>
      </c>
      <c r="G161" t="str">
        <f>"#define P2V"&amp;TEXT(pwmtable!B164,0)&amp;"    "&amp;TEXT(pwmtable!J164,"0")</f>
        <v>#define P2V159    465</v>
      </c>
      <c r="H161" t="str">
        <f>"P2V"&amp;TEXT(pwmtable!B164,0)&amp;","</f>
        <v>P2V159,</v>
      </c>
      <c r="J161" t="str">
        <f>"#define P3V"&amp;TEXT(pwmtable!B164,0)&amp;"    "&amp;TEXT(pwmtable!J164,"0")</f>
        <v>#define P3V159    465</v>
      </c>
      <c r="K161" t="str">
        <f>"P3V"&amp;TEXT(pwmtable!B164,0)&amp;","</f>
        <v>P3V159,</v>
      </c>
      <c r="M161" t="str">
        <f>"#define P4V"&amp;TEXT(pwmtable!B164,0)&amp;"    "&amp;TEXT(pwmtable!J164,"0")</f>
        <v>#define P4V159    465</v>
      </c>
      <c r="N161" t="str">
        <f>"P4V"&amp;TEXT(pwmtable!B164,0)&amp;","</f>
        <v>P4V159,</v>
      </c>
      <c r="P161" t="str">
        <f>"#define P5V"&amp;TEXT(pwmtable!B164,0)&amp;"    "&amp;TEXT(pwmtable!J164,"0")</f>
        <v>#define P5V159    465</v>
      </c>
      <c r="Q161" t="str">
        <f>"P5V"&amp;TEXT(pwmtable!B164,0)&amp;","</f>
        <v>P5V159,</v>
      </c>
      <c r="S161" t="str">
        <f>"#define P6V"&amp;TEXT(pwmtable!B164,0)&amp;"    "&amp;TEXT(pwmtable!J164,"0")</f>
        <v>#define P6V159    465</v>
      </c>
      <c r="T161" t="str">
        <f>"P6V"&amp;TEXT(pwmtable!B164,0)&amp;","</f>
        <v>P6V159,</v>
      </c>
      <c r="V161" t="str">
        <f>"#define P7V"&amp;TEXT(pwmtable!B164,0)&amp;"    "&amp;TEXT(pwmtable!J164,"0")</f>
        <v>#define P7V159    465</v>
      </c>
      <c r="W161" t="str">
        <f>"P7V"&amp;TEXT(pwmtable!B164,0)&amp;","</f>
        <v>P7V159,</v>
      </c>
    </row>
    <row r="162" spans="1:23" x14ac:dyDescent="0.2">
      <c r="A162" t="str">
        <f>"#define P0V"&amp;TEXT(pwmtable!B165,0)&amp;"    "&amp;TEXT(pwmtable!J165,"0")</f>
        <v>#define P0V160    466</v>
      </c>
      <c r="B162" t="str">
        <f>"P0V"&amp;TEXT(pwmtable!B165,0)&amp;","</f>
        <v>P0V160,</v>
      </c>
      <c r="D162" t="str">
        <f>"#define P1V"&amp;TEXT(pwmtable!B165,0)&amp;"    "&amp;TEXT(pwmtable!J165,"0")</f>
        <v>#define P1V160    466</v>
      </c>
      <c r="E162" t="str">
        <f>"P1V"&amp;TEXT(pwmtable!B165,0)&amp;","</f>
        <v>P1V160,</v>
      </c>
      <c r="G162" t="str">
        <f>"#define P2V"&amp;TEXT(pwmtable!B165,0)&amp;"    "&amp;TEXT(pwmtable!J165,"0")</f>
        <v>#define P2V160    466</v>
      </c>
      <c r="H162" t="str">
        <f>"P2V"&amp;TEXT(pwmtable!B165,0)&amp;","</f>
        <v>P2V160,</v>
      </c>
      <c r="J162" t="str">
        <f>"#define P3V"&amp;TEXT(pwmtable!B165,0)&amp;"    "&amp;TEXT(pwmtable!J165,"0")</f>
        <v>#define P3V160    466</v>
      </c>
      <c r="K162" t="str">
        <f>"P3V"&amp;TEXT(pwmtable!B165,0)&amp;","</f>
        <v>P3V160,</v>
      </c>
      <c r="M162" t="str">
        <f>"#define P4V"&amp;TEXT(pwmtable!B165,0)&amp;"    "&amp;TEXT(pwmtable!J165,"0")</f>
        <v>#define P4V160    466</v>
      </c>
      <c r="N162" t="str">
        <f>"P4V"&amp;TEXT(pwmtable!B165,0)&amp;","</f>
        <v>P4V160,</v>
      </c>
      <c r="P162" t="str">
        <f>"#define P5V"&amp;TEXT(pwmtable!B165,0)&amp;"    "&amp;TEXT(pwmtable!J165,"0")</f>
        <v>#define P5V160    466</v>
      </c>
      <c r="Q162" t="str">
        <f>"P5V"&amp;TEXT(pwmtable!B165,0)&amp;","</f>
        <v>P5V160,</v>
      </c>
      <c r="S162" t="str">
        <f>"#define P6V"&amp;TEXT(pwmtable!B165,0)&amp;"    "&amp;TEXT(pwmtable!J165,"0")</f>
        <v>#define P6V160    466</v>
      </c>
      <c r="T162" t="str">
        <f>"P6V"&amp;TEXT(pwmtable!B165,0)&amp;","</f>
        <v>P6V160,</v>
      </c>
      <c r="V162" t="str">
        <f>"#define P7V"&amp;TEXT(pwmtable!B165,0)&amp;"    "&amp;TEXT(pwmtable!J165,"0")</f>
        <v>#define P7V160    466</v>
      </c>
      <c r="W162" t="str">
        <f>"P7V"&amp;TEXT(pwmtable!B165,0)&amp;","</f>
        <v>P7V160,</v>
      </c>
    </row>
    <row r="163" spans="1:23" x14ac:dyDescent="0.2">
      <c r="A163" t="str">
        <f>"#define P0V"&amp;TEXT(pwmtable!B166,0)&amp;"    "&amp;TEXT(pwmtable!J166,"0")</f>
        <v>#define P0V161    467</v>
      </c>
      <c r="B163" t="str">
        <f>"P0V"&amp;TEXT(pwmtable!B166,0)&amp;","</f>
        <v>P0V161,</v>
      </c>
      <c r="D163" t="str">
        <f>"#define P1V"&amp;TEXT(pwmtable!B166,0)&amp;"    "&amp;TEXT(pwmtable!J166,"0")</f>
        <v>#define P1V161    467</v>
      </c>
      <c r="E163" t="str">
        <f>"P1V"&amp;TEXT(pwmtable!B166,0)&amp;","</f>
        <v>P1V161,</v>
      </c>
      <c r="G163" t="str">
        <f>"#define P2V"&amp;TEXT(pwmtable!B166,0)&amp;"    "&amp;TEXT(pwmtable!J166,"0")</f>
        <v>#define P2V161    467</v>
      </c>
      <c r="H163" t="str">
        <f>"P2V"&amp;TEXT(pwmtable!B166,0)&amp;","</f>
        <v>P2V161,</v>
      </c>
      <c r="J163" t="str">
        <f>"#define P3V"&amp;TEXT(pwmtable!B166,0)&amp;"    "&amp;TEXT(pwmtable!J166,"0")</f>
        <v>#define P3V161    467</v>
      </c>
      <c r="K163" t="str">
        <f>"P3V"&amp;TEXT(pwmtable!B166,0)&amp;","</f>
        <v>P3V161,</v>
      </c>
      <c r="M163" t="str">
        <f>"#define P4V"&amp;TEXT(pwmtable!B166,0)&amp;"    "&amp;TEXT(pwmtable!J166,"0")</f>
        <v>#define P4V161    467</v>
      </c>
      <c r="N163" t="str">
        <f>"P4V"&amp;TEXT(pwmtable!B166,0)&amp;","</f>
        <v>P4V161,</v>
      </c>
      <c r="P163" t="str">
        <f>"#define P5V"&amp;TEXT(pwmtable!B166,0)&amp;"    "&amp;TEXT(pwmtable!J166,"0")</f>
        <v>#define P5V161    467</v>
      </c>
      <c r="Q163" t="str">
        <f>"P5V"&amp;TEXT(pwmtable!B166,0)&amp;","</f>
        <v>P5V161,</v>
      </c>
      <c r="S163" t="str">
        <f>"#define P6V"&amp;TEXT(pwmtable!B166,0)&amp;"    "&amp;TEXT(pwmtable!J166,"0")</f>
        <v>#define P6V161    467</v>
      </c>
      <c r="T163" t="str">
        <f>"P6V"&amp;TEXT(pwmtable!B166,0)&amp;","</f>
        <v>P6V161,</v>
      </c>
      <c r="V163" t="str">
        <f>"#define P7V"&amp;TEXT(pwmtable!B166,0)&amp;"    "&amp;TEXT(pwmtable!J166,"0")</f>
        <v>#define P7V161    467</v>
      </c>
      <c r="W163" t="str">
        <f>"P7V"&amp;TEXT(pwmtable!B166,0)&amp;","</f>
        <v>P7V161,</v>
      </c>
    </row>
    <row r="164" spans="1:23" x14ac:dyDescent="0.2">
      <c r="A164" t="str">
        <f>"#define P0V"&amp;TEXT(pwmtable!B167,0)&amp;"    "&amp;TEXT(pwmtable!J167,"0")</f>
        <v>#define P0V162    468</v>
      </c>
      <c r="B164" t="str">
        <f>"P0V"&amp;TEXT(pwmtable!B167,0)&amp;","</f>
        <v>P0V162,</v>
      </c>
      <c r="D164" t="str">
        <f>"#define P1V"&amp;TEXT(pwmtable!B167,0)&amp;"    "&amp;TEXT(pwmtable!J167,"0")</f>
        <v>#define P1V162    468</v>
      </c>
      <c r="E164" t="str">
        <f>"P1V"&amp;TEXT(pwmtable!B167,0)&amp;","</f>
        <v>P1V162,</v>
      </c>
      <c r="G164" t="str">
        <f>"#define P2V"&amp;TEXT(pwmtable!B167,0)&amp;"    "&amp;TEXT(pwmtable!J167,"0")</f>
        <v>#define P2V162    468</v>
      </c>
      <c r="H164" t="str">
        <f>"P2V"&amp;TEXT(pwmtable!B167,0)&amp;","</f>
        <v>P2V162,</v>
      </c>
      <c r="J164" t="str">
        <f>"#define P3V"&amp;TEXT(pwmtable!B167,0)&amp;"    "&amp;TEXT(pwmtable!J167,"0")</f>
        <v>#define P3V162    468</v>
      </c>
      <c r="K164" t="str">
        <f>"P3V"&amp;TEXT(pwmtable!B167,0)&amp;","</f>
        <v>P3V162,</v>
      </c>
      <c r="M164" t="str">
        <f>"#define P4V"&amp;TEXT(pwmtable!B167,0)&amp;"    "&amp;TEXT(pwmtable!J167,"0")</f>
        <v>#define P4V162    468</v>
      </c>
      <c r="N164" t="str">
        <f>"P4V"&amp;TEXT(pwmtable!B167,0)&amp;","</f>
        <v>P4V162,</v>
      </c>
      <c r="P164" t="str">
        <f>"#define P5V"&amp;TEXT(pwmtable!B167,0)&amp;"    "&amp;TEXT(pwmtable!J167,"0")</f>
        <v>#define P5V162    468</v>
      </c>
      <c r="Q164" t="str">
        <f>"P5V"&amp;TEXT(pwmtable!B167,0)&amp;","</f>
        <v>P5V162,</v>
      </c>
      <c r="S164" t="str">
        <f>"#define P6V"&amp;TEXT(pwmtable!B167,0)&amp;"    "&amp;TEXT(pwmtable!J167,"0")</f>
        <v>#define P6V162    468</v>
      </c>
      <c r="T164" t="str">
        <f>"P6V"&amp;TEXT(pwmtable!B167,0)&amp;","</f>
        <v>P6V162,</v>
      </c>
      <c r="V164" t="str">
        <f>"#define P7V"&amp;TEXT(pwmtable!B167,0)&amp;"    "&amp;TEXT(pwmtable!J167,"0")</f>
        <v>#define P7V162    468</v>
      </c>
      <c r="W164" t="str">
        <f>"P7V"&amp;TEXT(pwmtable!B167,0)&amp;","</f>
        <v>P7V162,</v>
      </c>
    </row>
    <row r="165" spans="1:23" x14ac:dyDescent="0.2">
      <c r="A165" t="str">
        <f>"#define P0V"&amp;TEXT(pwmtable!B168,0)&amp;"    "&amp;TEXT(pwmtable!J168,"0")</f>
        <v>#define P0V163    469</v>
      </c>
      <c r="B165" t="str">
        <f>"P0V"&amp;TEXT(pwmtable!B168,0)&amp;","</f>
        <v>P0V163,</v>
      </c>
      <c r="D165" t="str">
        <f>"#define P1V"&amp;TEXT(pwmtable!B168,0)&amp;"    "&amp;TEXT(pwmtable!J168,"0")</f>
        <v>#define P1V163    469</v>
      </c>
      <c r="E165" t="str">
        <f>"P1V"&amp;TEXT(pwmtable!B168,0)&amp;","</f>
        <v>P1V163,</v>
      </c>
      <c r="G165" t="str">
        <f>"#define P2V"&amp;TEXT(pwmtable!B168,0)&amp;"    "&amp;TEXT(pwmtable!J168,"0")</f>
        <v>#define P2V163    469</v>
      </c>
      <c r="H165" t="str">
        <f>"P2V"&amp;TEXT(pwmtable!B168,0)&amp;","</f>
        <v>P2V163,</v>
      </c>
      <c r="J165" t="str">
        <f>"#define P3V"&amp;TEXT(pwmtable!B168,0)&amp;"    "&amp;TEXT(pwmtable!J168,"0")</f>
        <v>#define P3V163    469</v>
      </c>
      <c r="K165" t="str">
        <f>"P3V"&amp;TEXT(pwmtable!B168,0)&amp;","</f>
        <v>P3V163,</v>
      </c>
      <c r="M165" t="str">
        <f>"#define P4V"&amp;TEXT(pwmtable!B168,0)&amp;"    "&amp;TEXT(pwmtable!J168,"0")</f>
        <v>#define P4V163    469</v>
      </c>
      <c r="N165" t="str">
        <f>"P4V"&amp;TEXT(pwmtable!B168,0)&amp;","</f>
        <v>P4V163,</v>
      </c>
      <c r="P165" t="str">
        <f>"#define P5V"&amp;TEXT(pwmtable!B168,0)&amp;"    "&amp;TEXT(pwmtable!J168,"0")</f>
        <v>#define P5V163    469</v>
      </c>
      <c r="Q165" t="str">
        <f>"P5V"&amp;TEXT(pwmtable!B168,0)&amp;","</f>
        <v>P5V163,</v>
      </c>
      <c r="S165" t="str">
        <f>"#define P6V"&amp;TEXT(pwmtable!B168,0)&amp;"    "&amp;TEXT(pwmtable!J168,"0")</f>
        <v>#define P6V163    469</v>
      </c>
      <c r="T165" t="str">
        <f>"P6V"&amp;TEXT(pwmtable!B168,0)&amp;","</f>
        <v>P6V163,</v>
      </c>
      <c r="V165" t="str">
        <f>"#define P7V"&amp;TEXT(pwmtable!B168,0)&amp;"    "&amp;TEXT(pwmtable!J168,"0")</f>
        <v>#define P7V163    469</v>
      </c>
      <c r="W165" t="str">
        <f>"P7V"&amp;TEXT(pwmtable!B168,0)&amp;","</f>
        <v>P7V163,</v>
      </c>
    </row>
    <row r="166" spans="1:23" x14ac:dyDescent="0.2">
      <c r="A166" t="str">
        <f>"#define P0V"&amp;TEXT(pwmtable!B169,0)&amp;"    "&amp;TEXT(pwmtable!J169,"0")</f>
        <v>#define P0V164    470</v>
      </c>
      <c r="B166" t="str">
        <f>"P0V"&amp;TEXT(pwmtable!B169,0)&amp;","</f>
        <v>P0V164,</v>
      </c>
      <c r="D166" t="str">
        <f>"#define P1V"&amp;TEXT(pwmtable!B169,0)&amp;"    "&amp;TEXT(pwmtable!J169,"0")</f>
        <v>#define P1V164    470</v>
      </c>
      <c r="E166" t="str">
        <f>"P1V"&amp;TEXT(pwmtable!B169,0)&amp;","</f>
        <v>P1V164,</v>
      </c>
      <c r="G166" t="str">
        <f>"#define P2V"&amp;TEXT(pwmtable!B169,0)&amp;"    "&amp;TEXT(pwmtable!J169,"0")</f>
        <v>#define P2V164    470</v>
      </c>
      <c r="H166" t="str">
        <f>"P2V"&amp;TEXT(pwmtable!B169,0)&amp;","</f>
        <v>P2V164,</v>
      </c>
      <c r="J166" t="str">
        <f>"#define P3V"&amp;TEXT(pwmtable!B169,0)&amp;"    "&amp;TEXT(pwmtable!J169,"0")</f>
        <v>#define P3V164    470</v>
      </c>
      <c r="K166" t="str">
        <f>"P3V"&amp;TEXT(pwmtable!B169,0)&amp;","</f>
        <v>P3V164,</v>
      </c>
      <c r="M166" t="str">
        <f>"#define P4V"&amp;TEXT(pwmtable!B169,0)&amp;"    "&amp;TEXT(pwmtable!J169,"0")</f>
        <v>#define P4V164    470</v>
      </c>
      <c r="N166" t="str">
        <f>"P4V"&amp;TEXT(pwmtable!B169,0)&amp;","</f>
        <v>P4V164,</v>
      </c>
      <c r="P166" t="str">
        <f>"#define P5V"&amp;TEXT(pwmtable!B169,0)&amp;"    "&amp;TEXT(pwmtable!J169,"0")</f>
        <v>#define P5V164    470</v>
      </c>
      <c r="Q166" t="str">
        <f>"P5V"&amp;TEXT(pwmtable!B169,0)&amp;","</f>
        <v>P5V164,</v>
      </c>
      <c r="S166" t="str">
        <f>"#define P6V"&amp;TEXT(pwmtable!B169,0)&amp;"    "&amp;TEXT(pwmtable!J169,"0")</f>
        <v>#define P6V164    470</v>
      </c>
      <c r="T166" t="str">
        <f>"P6V"&amp;TEXT(pwmtable!B169,0)&amp;","</f>
        <v>P6V164,</v>
      </c>
      <c r="V166" t="str">
        <f>"#define P7V"&amp;TEXT(pwmtable!B169,0)&amp;"    "&amp;TEXT(pwmtable!J169,"0")</f>
        <v>#define P7V164    470</v>
      </c>
      <c r="W166" t="str">
        <f>"P7V"&amp;TEXT(pwmtable!B169,0)&amp;","</f>
        <v>P7V164,</v>
      </c>
    </row>
    <row r="167" spans="1:23" x14ac:dyDescent="0.2">
      <c r="A167" t="str">
        <f>"#define P0V"&amp;TEXT(pwmtable!B170,0)&amp;"    "&amp;TEXT(pwmtable!J170,"0")</f>
        <v>#define P0V165    471</v>
      </c>
      <c r="B167" t="str">
        <f>"P0V"&amp;TEXT(pwmtable!B170,0)&amp;","</f>
        <v>P0V165,</v>
      </c>
      <c r="D167" t="str">
        <f>"#define P1V"&amp;TEXT(pwmtable!B170,0)&amp;"    "&amp;TEXT(pwmtable!J170,"0")</f>
        <v>#define P1V165    471</v>
      </c>
      <c r="E167" t="str">
        <f>"P1V"&amp;TEXT(pwmtable!B170,0)&amp;","</f>
        <v>P1V165,</v>
      </c>
      <c r="G167" t="str">
        <f>"#define P2V"&amp;TEXT(pwmtable!B170,0)&amp;"    "&amp;TEXT(pwmtable!J170,"0")</f>
        <v>#define P2V165    471</v>
      </c>
      <c r="H167" t="str">
        <f>"P2V"&amp;TEXT(pwmtable!B170,0)&amp;","</f>
        <v>P2V165,</v>
      </c>
      <c r="J167" t="str">
        <f>"#define P3V"&amp;TEXT(pwmtable!B170,0)&amp;"    "&amp;TEXT(pwmtable!J170,"0")</f>
        <v>#define P3V165    471</v>
      </c>
      <c r="K167" t="str">
        <f>"P3V"&amp;TEXT(pwmtable!B170,0)&amp;","</f>
        <v>P3V165,</v>
      </c>
      <c r="M167" t="str">
        <f>"#define P4V"&amp;TEXT(pwmtable!B170,0)&amp;"    "&amp;TEXT(pwmtable!J170,"0")</f>
        <v>#define P4V165    471</v>
      </c>
      <c r="N167" t="str">
        <f>"P4V"&amp;TEXT(pwmtable!B170,0)&amp;","</f>
        <v>P4V165,</v>
      </c>
      <c r="P167" t="str">
        <f>"#define P5V"&amp;TEXT(pwmtable!B170,0)&amp;"    "&amp;TEXT(pwmtable!J170,"0")</f>
        <v>#define P5V165    471</v>
      </c>
      <c r="Q167" t="str">
        <f>"P5V"&amp;TEXT(pwmtable!B170,0)&amp;","</f>
        <v>P5V165,</v>
      </c>
      <c r="S167" t="str">
        <f>"#define P6V"&amp;TEXT(pwmtable!B170,0)&amp;"    "&amp;TEXT(pwmtable!J170,"0")</f>
        <v>#define P6V165    471</v>
      </c>
      <c r="T167" t="str">
        <f>"P6V"&amp;TEXT(pwmtable!B170,0)&amp;","</f>
        <v>P6V165,</v>
      </c>
      <c r="V167" t="str">
        <f>"#define P7V"&amp;TEXT(pwmtable!B170,0)&amp;"    "&amp;TEXT(pwmtable!J170,"0")</f>
        <v>#define P7V165    471</v>
      </c>
      <c r="W167" t="str">
        <f>"P7V"&amp;TEXT(pwmtable!B170,0)&amp;","</f>
        <v>P7V165,</v>
      </c>
    </row>
    <row r="168" spans="1:23" x14ac:dyDescent="0.2">
      <c r="A168" t="str">
        <f>"#define P0V"&amp;TEXT(pwmtable!B171,0)&amp;"    "&amp;TEXT(pwmtable!J171,"0")</f>
        <v>#define P0V166    472</v>
      </c>
      <c r="B168" t="str">
        <f>"P0V"&amp;TEXT(pwmtable!B171,0)&amp;","</f>
        <v>P0V166,</v>
      </c>
      <c r="D168" t="str">
        <f>"#define P1V"&amp;TEXT(pwmtable!B171,0)&amp;"    "&amp;TEXT(pwmtable!J171,"0")</f>
        <v>#define P1V166    472</v>
      </c>
      <c r="E168" t="str">
        <f>"P1V"&amp;TEXT(pwmtable!B171,0)&amp;","</f>
        <v>P1V166,</v>
      </c>
      <c r="G168" t="str">
        <f>"#define P2V"&amp;TEXT(pwmtable!B171,0)&amp;"    "&amp;TEXT(pwmtable!J171,"0")</f>
        <v>#define P2V166    472</v>
      </c>
      <c r="H168" t="str">
        <f>"P2V"&amp;TEXT(pwmtable!B171,0)&amp;","</f>
        <v>P2V166,</v>
      </c>
      <c r="J168" t="str">
        <f>"#define P3V"&amp;TEXT(pwmtable!B171,0)&amp;"    "&amp;TEXT(pwmtable!J171,"0")</f>
        <v>#define P3V166    472</v>
      </c>
      <c r="K168" t="str">
        <f>"P3V"&amp;TEXT(pwmtable!B171,0)&amp;","</f>
        <v>P3V166,</v>
      </c>
      <c r="M168" t="str">
        <f>"#define P4V"&amp;TEXT(pwmtable!B171,0)&amp;"    "&amp;TEXT(pwmtable!J171,"0")</f>
        <v>#define P4V166    472</v>
      </c>
      <c r="N168" t="str">
        <f>"P4V"&amp;TEXT(pwmtable!B171,0)&amp;","</f>
        <v>P4V166,</v>
      </c>
      <c r="P168" t="str">
        <f>"#define P5V"&amp;TEXT(pwmtable!B171,0)&amp;"    "&amp;TEXT(pwmtable!J171,"0")</f>
        <v>#define P5V166    472</v>
      </c>
      <c r="Q168" t="str">
        <f>"P5V"&amp;TEXT(pwmtable!B171,0)&amp;","</f>
        <v>P5V166,</v>
      </c>
      <c r="S168" t="str">
        <f>"#define P6V"&amp;TEXT(pwmtable!B171,0)&amp;"    "&amp;TEXT(pwmtable!J171,"0")</f>
        <v>#define P6V166    472</v>
      </c>
      <c r="T168" t="str">
        <f>"P6V"&amp;TEXT(pwmtable!B171,0)&amp;","</f>
        <v>P6V166,</v>
      </c>
      <c r="V168" t="str">
        <f>"#define P7V"&amp;TEXT(pwmtable!B171,0)&amp;"    "&amp;TEXT(pwmtable!J171,"0")</f>
        <v>#define P7V166    472</v>
      </c>
      <c r="W168" t="str">
        <f>"P7V"&amp;TEXT(pwmtable!B171,0)&amp;","</f>
        <v>P7V166,</v>
      </c>
    </row>
    <row r="169" spans="1:23" x14ac:dyDescent="0.2">
      <c r="A169" t="str">
        <f>"#define P0V"&amp;TEXT(pwmtable!B172,0)&amp;"    "&amp;TEXT(pwmtable!J172,"0")</f>
        <v>#define P0V167    473</v>
      </c>
      <c r="B169" t="str">
        <f>"P0V"&amp;TEXT(pwmtable!B172,0)&amp;","</f>
        <v>P0V167,</v>
      </c>
      <c r="D169" t="str">
        <f>"#define P1V"&amp;TEXT(pwmtable!B172,0)&amp;"    "&amp;TEXT(pwmtable!J172,"0")</f>
        <v>#define P1V167    473</v>
      </c>
      <c r="E169" t="str">
        <f>"P1V"&amp;TEXT(pwmtable!B172,0)&amp;","</f>
        <v>P1V167,</v>
      </c>
      <c r="G169" t="str">
        <f>"#define P2V"&amp;TEXT(pwmtable!B172,0)&amp;"    "&amp;TEXT(pwmtable!J172,"0")</f>
        <v>#define P2V167    473</v>
      </c>
      <c r="H169" t="str">
        <f>"P2V"&amp;TEXT(pwmtable!B172,0)&amp;","</f>
        <v>P2V167,</v>
      </c>
      <c r="J169" t="str">
        <f>"#define P3V"&amp;TEXT(pwmtable!B172,0)&amp;"    "&amp;TEXT(pwmtable!J172,"0")</f>
        <v>#define P3V167    473</v>
      </c>
      <c r="K169" t="str">
        <f>"P3V"&amp;TEXT(pwmtable!B172,0)&amp;","</f>
        <v>P3V167,</v>
      </c>
      <c r="M169" t="str">
        <f>"#define P4V"&amp;TEXT(pwmtable!B172,0)&amp;"    "&amp;TEXT(pwmtable!J172,"0")</f>
        <v>#define P4V167    473</v>
      </c>
      <c r="N169" t="str">
        <f>"P4V"&amp;TEXT(pwmtable!B172,0)&amp;","</f>
        <v>P4V167,</v>
      </c>
      <c r="P169" t="str">
        <f>"#define P5V"&amp;TEXT(pwmtable!B172,0)&amp;"    "&amp;TEXT(pwmtable!J172,"0")</f>
        <v>#define P5V167    473</v>
      </c>
      <c r="Q169" t="str">
        <f>"P5V"&amp;TEXT(pwmtable!B172,0)&amp;","</f>
        <v>P5V167,</v>
      </c>
      <c r="S169" t="str">
        <f>"#define P6V"&amp;TEXT(pwmtable!B172,0)&amp;"    "&amp;TEXT(pwmtable!J172,"0")</f>
        <v>#define P6V167    473</v>
      </c>
      <c r="T169" t="str">
        <f>"P6V"&amp;TEXT(pwmtable!B172,0)&amp;","</f>
        <v>P6V167,</v>
      </c>
      <c r="V169" t="str">
        <f>"#define P7V"&amp;TEXT(pwmtable!B172,0)&amp;"    "&amp;TEXT(pwmtable!J172,"0")</f>
        <v>#define P7V167    473</v>
      </c>
      <c r="W169" t="str">
        <f>"P7V"&amp;TEXT(pwmtable!B172,0)&amp;","</f>
        <v>P7V167,</v>
      </c>
    </row>
    <row r="170" spans="1:23" x14ac:dyDescent="0.2">
      <c r="A170" t="str">
        <f>"#define P0V"&amp;TEXT(pwmtable!B173,0)&amp;"    "&amp;TEXT(pwmtable!J173,"0")</f>
        <v>#define P0V168    474</v>
      </c>
      <c r="B170" t="str">
        <f>"P0V"&amp;TEXT(pwmtable!B173,0)&amp;","</f>
        <v>P0V168,</v>
      </c>
      <c r="D170" t="str">
        <f>"#define P1V"&amp;TEXT(pwmtable!B173,0)&amp;"    "&amp;TEXT(pwmtable!J173,"0")</f>
        <v>#define P1V168    474</v>
      </c>
      <c r="E170" t="str">
        <f>"P1V"&amp;TEXT(pwmtable!B173,0)&amp;","</f>
        <v>P1V168,</v>
      </c>
      <c r="G170" t="str">
        <f>"#define P2V"&amp;TEXT(pwmtable!B173,0)&amp;"    "&amp;TEXT(pwmtable!J173,"0")</f>
        <v>#define P2V168    474</v>
      </c>
      <c r="H170" t="str">
        <f>"P2V"&amp;TEXT(pwmtable!B173,0)&amp;","</f>
        <v>P2V168,</v>
      </c>
      <c r="J170" t="str">
        <f>"#define P3V"&amp;TEXT(pwmtable!B173,0)&amp;"    "&amp;TEXT(pwmtable!J173,"0")</f>
        <v>#define P3V168    474</v>
      </c>
      <c r="K170" t="str">
        <f>"P3V"&amp;TEXT(pwmtable!B173,0)&amp;","</f>
        <v>P3V168,</v>
      </c>
      <c r="M170" t="str">
        <f>"#define P4V"&amp;TEXT(pwmtable!B173,0)&amp;"    "&amp;TEXT(pwmtable!J173,"0")</f>
        <v>#define P4V168    474</v>
      </c>
      <c r="N170" t="str">
        <f>"P4V"&amp;TEXT(pwmtable!B173,0)&amp;","</f>
        <v>P4V168,</v>
      </c>
      <c r="P170" t="str">
        <f>"#define P5V"&amp;TEXT(pwmtable!B173,0)&amp;"    "&amp;TEXT(pwmtable!J173,"0")</f>
        <v>#define P5V168    474</v>
      </c>
      <c r="Q170" t="str">
        <f>"P5V"&amp;TEXT(pwmtable!B173,0)&amp;","</f>
        <v>P5V168,</v>
      </c>
      <c r="S170" t="str">
        <f>"#define P6V"&amp;TEXT(pwmtable!B173,0)&amp;"    "&amp;TEXT(pwmtable!J173,"0")</f>
        <v>#define P6V168    474</v>
      </c>
      <c r="T170" t="str">
        <f>"P6V"&amp;TEXT(pwmtable!B173,0)&amp;","</f>
        <v>P6V168,</v>
      </c>
      <c r="V170" t="str">
        <f>"#define P7V"&amp;TEXT(pwmtable!B173,0)&amp;"    "&amp;TEXT(pwmtable!J173,"0")</f>
        <v>#define P7V168    474</v>
      </c>
      <c r="W170" t="str">
        <f>"P7V"&amp;TEXT(pwmtable!B173,0)&amp;","</f>
        <v>P7V168,</v>
      </c>
    </row>
    <row r="171" spans="1:23" x14ac:dyDescent="0.2">
      <c r="A171" t="str">
        <f>"#define P0V"&amp;TEXT(pwmtable!B174,0)&amp;"    "&amp;TEXT(pwmtable!J174,"0")</f>
        <v>#define P0V169    475</v>
      </c>
      <c r="B171" t="str">
        <f>"P0V"&amp;TEXT(pwmtable!B174,0)&amp;","</f>
        <v>P0V169,</v>
      </c>
      <c r="D171" t="str">
        <f>"#define P1V"&amp;TEXT(pwmtable!B174,0)&amp;"    "&amp;TEXT(pwmtable!J174,"0")</f>
        <v>#define P1V169    475</v>
      </c>
      <c r="E171" t="str">
        <f>"P1V"&amp;TEXT(pwmtable!B174,0)&amp;","</f>
        <v>P1V169,</v>
      </c>
      <c r="G171" t="str">
        <f>"#define P2V"&amp;TEXT(pwmtable!B174,0)&amp;"    "&amp;TEXT(pwmtable!J174,"0")</f>
        <v>#define P2V169    475</v>
      </c>
      <c r="H171" t="str">
        <f>"P2V"&amp;TEXT(pwmtable!B174,0)&amp;","</f>
        <v>P2V169,</v>
      </c>
      <c r="J171" t="str">
        <f>"#define P3V"&amp;TEXT(pwmtable!B174,0)&amp;"    "&amp;TEXT(pwmtable!J174,"0")</f>
        <v>#define P3V169    475</v>
      </c>
      <c r="K171" t="str">
        <f>"P3V"&amp;TEXT(pwmtable!B174,0)&amp;","</f>
        <v>P3V169,</v>
      </c>
      <c r="M171" t="str">
        <f>"#define P4V"&amp;TEXT(pwmtable!B174,0)&amp;"    "&amp;TEXT(pwmtable!J174,"0")</f>
        <v>#define P4V169    475</v>
      </c>
      <c r="N171" t="str">
        <f>"P4V"&amp;TEXT(pwmtable!B174,0)&amp;","</f>
        <v>P4V169,</v>
      </c>
      <c r="P171" t="str">
        <f>"#define P5V"&amp;TEXT(pwmtable!B174,0)&amp;"    "&amp;TEXT(pwmtable!J174,"0")</f>
        <v>#define P5V169    475</v>
      </c>
      <c r="Q171" t="str">
        <f>"P5V"&amp;TEXT(pwmtable!B174,0)&amp;","</f>
        <v>P5V169,</v>
      </c>
      <c r="S171" t="str">
        <f>"#define P6V"&amp;TEXT(pwmtable!B174,0)&amp;"    "&amp;TEXT(pwmtable!J174,"0")</f>
        <v>#define P6V169    475</v>
      </c>
      <c r="T171" t="str">
        <f>"P6V"&amp;TEXT(pwmtable!B174,0)&amp;","</f>
        <v>P6V169,</v>
      </c>
      <c r="V171" t="str">
        <f>"#define P7V"&amp;TEXT(pwmtable!B174,0)&amp;"    "&amp;TEXT(pwmtable!J174,"0")</f>
        <v>#define P7V169    475</v>
      </c>
      <c r="W171" t="str">
        <f>"P7V"&amp;TEXT(pwmtable!B174,0)&amp;","</f>
        <v>P7V169,</v>
      </c>
    </row>
    <row r="172" spans="1:23" x14ac:dyDescent="0.2">
      <c r="A172" t="str">
        <f>"#define P0V"&amp;TEXT(pwmtable!B175,0)&amp;"    "&amp;TEXT(pwmtable!J175,"0")</f>
        <v>#define P0V170    476</v>
      </c>
      <c r="B172" t="str">
        <f>"P0V"&amp;TEXT(pwmtable!B175,0)&amp;","</f>
        <v>P0V170,</v>
      </c>
      <c r="D172" t="str">
        <f>"#define P1V"&amp;TEXT(pwmtable!B175,0)&amp;"    "&amp;TEXT(pwmtable!J175,"0")</f>
        <v>#define P1V170    476</v>
      </c>
      <c r="E172" t="str">
        <f>"P1V"&amp;TEXT(pwmtable!B175,0)&amp;","</f>
        <v>P1V170,</v>
      </c>
      <c r="G172" t="str">
        <f>"#define P2V"&amp;TEXT(pwmtable!B175,0)&amp;"    "&amp;TEXT(pwmtable!J175,"0")</f>
        <v>#define P2V170    476</v>
      </c>
      <c r="H172" t="str">
        <f>"P2V"&amp;TEXT(pwmtable!B175,0)&amp;","</f>
        <v>P2V170,</v>
      </c>
      <c r="J172" t="str">
        <f>"#define P3V"&amp;TEXT(pwmtable!B175,0)&amp;"    "&amp;TEXT(pwmtable!J175,"0")</f>
        <v>#define P3V170    476</v>
      </c>
      <c r="K172" t="str">
        <f>"P3V"&amp;TEXT(pwmtable!B175,0)&amp;","</f>
        <v>P3V170,</v>
      </c>
      <c r="M172" t="str">
        <f>"#define P4V"&amp;TEXT(pwmtable!B175,0)&amp;"    "&amp;TEXT(pwmtable!J175,"0")</f>
        <v>#define P4V170    476</v>
      </c>
      <c r="N172" t="str">
        <f>"P4V"&amp;TEXT(pwmtable!B175,0)&amp;","</f>
        <v>P4V170,</v>
      </c>
      <c r="P172" t="str">
        <f>"#define P5V"&amp;TEXT(pwmtable!B175,0)&amp;"    "&amp;TEXT(pwmtable!J175,"0")</f>
        <v>#define P5V170    476</v>
      </c>
      <c r="Q172" t="str">
        <f>"P5V"&amp;TEXT(pwmtable!B175,0)&amp;","</f>
        <v>P5V170,</v>
      </c>
      <c r="S172" t="str">
        <f>"#define P6V"&amp;TEXT(pwmtable!B175,0)&amp;"    "&amp;TEXT(pwmtable!J175,"0")</f>
        <v>#define P6V170    476</v>
      </c>
      <c r="T172" t="str">
        <f>"P6V"&amp;TEXT(pwmtable!B175,0)&amp;","</f>
        <v>P6V170,</v>
      </c>
      <c r="V172" t="str">
        <f>"#define P7V"&amp;TEXT(pwmtable!B175,0)&amp;"    "&amp;TEXT(pwmtable!J175,"0")</f>
        <v>#define P7V170    476</v>
      </c>
      <c r="W172" t="str">
        <f>"P7V"&amp;TEXT(pwmtable!B175,0)&amp;","</f>
        <v>P7V170,</v>
      </c>
    </row>
    <row r="173" spans="1:23" x14ac:dyDescent="0.2">
      <c r="A173" t="str">
        <f>"#define P0V"&amp;TEXT(pwmtable!B176,0)&amp;"    "&amp;TEXT(pwmtable!J176,"0")</f>
        <v>#define P0V171    477</v>
      </c>
      <c r="B173" t="str">
        <f>"P0V"&amp;TEXT(pwmtable!B176,0)&amp;","</f>
        <v>P0V171,</v>
      </c>
      <c r="D173" t="str">
        <f>"#define P1V"&amp;TEXT(pwmtable!B176,0)&amp;"    "&amp;TEXT(pwmtable!J176,"0")</f>
        <v>#define P1V171    477</v>
      </c>
      <c r="E173" t="str">
        <f>"P1V"&amp;TEXT(pwmtable!B176,0)&amp;","</f>
        <v>P1V171,</v>
      </c>
      <c r="G173" t="str">
        <f>"#define P2V"&amp;TEXT(pwmtable!B176,0)&amp;"    "&amp;TEXT(pwmtable!J176,"0")</f>
        <v>#define P2V171    477</v>
      </c>
      <c r="H173" t="str">
        <f>"P2V"&amp;TEXT(pwmtable!B176,0)&amp;","</f>
        <v>P2V171,</v>
      </c>
      <c r="J173" t="str">
        <f>"#define P3V"&amp;TEXT(pwmtable!B176,0)&amp;"    "&amp;TEXT(pwmtable!J176,"0")</f>
        <v>#define P3V171    477</v>
      </c>
      <c r="K173" t="str">
        <f>"P3V"&amp;TEXT(pwmtable!B176,0)&amp;","</f>
        <v>P3V171,</v>
      </c>
      <c r="M173" t="str">
        <f>"#define P4V"&amp;TEXT(pwmtable!B176,0)&amp;"    "&amp;TEXT(pwmtable!J176,"0")</f>
        <v>#define P4V171    477</v>
      </c>
      <c r="N173" t="str">
        <f>"P4V"&amp;TEXT(pwmtable!B176,0)&amp;","</f>
        <v>P4V171,</v>
      </c>
      <c r="P173" t="str">
        <f>"#define P5V"&amp;TEXT(pwmtable!B176,0)&amp;"    "&amp;TEXT(pwmtable!J176,"0")</f>
        <v>#define P5V171    477</v>
      </c>
      <c r="Q173" t="str">
        <f>"P5V"&amp;TEXT(pwmtable!B176,0)&amp;","</f>
        <v>P5V171,</v>
      </c>
      <c r="S173" t="str">
        <f>"#define P6V"&amp;TEXT(pwmtable!B176,0)&amp;"    "&amp;TEXT(pwmtable!J176,"0")</f>
        <v>#define P6V171    477</v>
      </c>
      <c r="T173" t="str">
        <f>"P6V"&amp;TEXT(pwmtable!B176,0)&amp;","</f>
        <v>P6V171,</v>
      </c>
      <c r="V173" t="str">
        <f>"#define P7V"&amp;TEXT(pwmtable!B176,0)&amp;"    "&amp;TEXT(pwmtable!J176,"0")</f>
        <v>#define P7V171    477</v>
      </c>
      <c r="W173" t="str">
        <f>"P7V"&amp;TEXT(pwmtable!B176,0)&amp;","</f>
        <v>P7V171,</v>
      </c>
    </row>
    <row r="174" spans="1:23" x14ac:dyDescent="0.2">
      <c r="A174" t="str">
        <f>"#define P0V"&amp;TEXT(pwmtable!B177,0)&amp;"    "&amp;TEXT(pwmtable!J177,"0")</f>
        <v>#define P0V172    478</v>
      </c>
      <c r="B174" t="str">
        <f>"P0V"&amp;TEXT(pwmtable!B177,0)&amp;","</f>
        <v>P0V172,</v>
      </c>
      <c r="D174" t="str">
        <f>"#define P1V"&amp;TEXT(pwmtable!B177,0)&amp;"    "&amp;TEXT(pwmtable!J177,"0")</f>
        <v>#define P1V172    478</v>
      </c>
      <c r="E174" t="str">
        <f>"P1V"&amp;TEXT(pwmtable!B177,0)&amp;","</f>
        <v>P1V172,</v>
      </c>
      <c r="G174" t="str">
        <f>"#define P2V"&amp;TEXT(pwmtable!B177,0)&amp;"    "&amp;TEXT(pwmtable!J177,"0")</f>
        <v>#define P2V172    478</v>
      </c>
      <c r="H174" t="str">
        <f>"P2V"&amp;TEXT(pwmtable!B177,0)&amp;","</f>
        <v>P2V172,</v>
      </c>
      <c r="J174" t="str">
        <f>"#define P3V"&amp;TEXT(pwmtable!B177,0)&amp;"    "&amp;TEXT(pwmtable!J177,"0")</f>
        <v>#define P3V172    478</v>
      </c>
      <c r="K174" t="str">
        <f>"P3V"&amp;TEXT(pwmtable!B177,0)&amp;","</f>
        <v>P3V172,</v>
      </c>
      <c r="M174" t="str">
        <f>"#define P4V"&amp;TEXT(pwmtable!B177,0)&amp;"    "&amp;TEXT(pwmtable!J177,"0")</f>
        <v>#define P4V172    478</v>
      </c>
      <c r="N174" t="str">
        <f>"P4V"&amp;TEXT(pwmtable!B177,0)&amp;","</f>
        <v>P4V172,</v>
      </c>
      <c r="P174" t="str">
        <f>"#define P5V"&amp;TEXT(pwmtable!B177,0)&amp;"    "&amp;TEXT(pwmtable!J177,"0")</f>
        <v>#define P5V172    478</v>
      </c>
      <c r="Q174" t="str">
        <f>"P5V"&amp;TEXT(pwmtable!B177,0)&amp;","</f>
        <v>P5V172,</v>
      </c>
      <c r="S174" t="str">
        <f>"#define P6V"&amp;TEXT(pwmtable!B177,0)&amp;"    "&amp;TEXT(pwmtable!J177,"0")</f>
        <v>#define P6V172    478</v>
      </c>
      <c r="T174" t="str">
        <f>"P6V"&amp;TEXT(pwmtable!B177,0)&amp;","</f>
        <v>P6V172,</v>
      </c>
      <c r="V174" t="str">
        <f>"#define P7V"&amp;TEXT(pwmtable!B177,0)&amp;"    "&amp;TEXT(pwmtable!J177,"0")</f>
        <v>#define P7V172    478</v>
      </c>
      <c r="W174" t="str">
        <f>"P7V"&amp;TEXT(pwmtable!B177,0)&amp;","</f>
        <v>P7V172,</v>
      </c>
    </row>
    <row r="175" spans="1:23" x14ac:dyDescent="0.2">
      <c r="A175" t="str">
        <f>"#define P0V"&amp;TEXT(pwmtable!B178,0)&amp;"    "&amp;TEXT(pwmtable!J178,"0")</f>
        <v>#define P0V173    479</v>
      </c>
      <c r="B175" t="str">
        <f>"P0V"&amp;TEXT(pwmtable!B178,0)&amp;","</f>
        <v>P0V173,</v>
      </c>
      <c r="D175" t="str">
        <f>"#define P1V"&amp;TEXT(pwmtable!B178,0)&amp;"    "&amp;TEXT(pwmtable!J178,"0")</f>
        <v>#define P1V173    479</v>
      </c>
      <c r="E175" t="str">
        <f>"P1V"&amp;TEXT(pwmtable!B178,0)&amp;","</f>
        <v>P1V173,</v>
      </c>
      <c r="G175" t="str">
        <f>"#define P2V"&amp;TEXT(pwmtable!B178,0)&amp;"    "&amp;TEXT(pwmtable!J178,"0")</f>
        <v>#define P2V173    479</v>
      </c>
      <c r="H175" t="str">
        <f>"P2V"&amp;TEXT(pwmtable!B178,0)&amp;","</f>
        <v>P2V173,</v>
      </c>
      <c r="J175" t="str">
        <f>"#define P3V"&amp;TEXT(pwmtable!B178,0)&amp;"    "&amp;TEXT(pwmtable!J178,"0")</f>
        <v>#define P3V173    479</v>
      </c>
      <c r="K175" t="str">
        <f>"P3V"&amp;TEXT(pwmtable!B178,0)&amp;","</f>
        <v>P3V173,</v>
      </c>
      <c r="M175" t="str">
        <f>"#define P4V"&amp;TEXT(pwmtable!B178,0)&amp;"    "&amp;TEXT(pwmtable!J178,"0")</f>
        <v>#define P4V173    479</v>
      </c>
      <c r="N175" t="str">
        <f>"P4V"&amp;TEXT(pwmtable!B178,0)&amp;","</f>
        <v>P4V173,</v>
      </c>
      <c r="P175" t="str">
        <f>"#define P5V"&amp;TEXT(pwmtable!B178,0)&amp;"    "&amp;TEXT(pwmtable!J178,"0")</f>
        <v>#define P5V173    479</v>
      </c>
      <c r="Q175" t="str">
        <f>"P5V"&amp;TEXT(pwmtable!B178,0)&amp;","</f>
        <v>P5V173,</v>
      </c>
      <c r="S175" t="str">
        <f>"#define P6V"&amp;TEXT(pwmtable!B178,0)&amp;"    "&amp;TEXT(pwmtable!J178,"0")</f>
        <v>#define P6V173    479</v>
      </c>
      <c r="T175" t="str">
        <f>"P6V"&amp;TEXT(pwmtable!B178,0)&amp;","</f>
        <v>P6V173,</v>
      </c>
      <c r="V175" t="str">
        <f>"#define P7V"&amp;TEXT(pwmtable!B178,0)&amp;"    "&amp;TEXT(pwmtable!J178,"0")</f>
        <v>#define P7V173    479</v>
      </c>
      <c r="W175" t="str">
        <f>"P7V"&amp;TEXT(pwmtable!B178,0)&amp;","</f>
        <v>P7V173,</v>
      </c>
    </row>
    <row r="176" spans="1:23" x14ac:dyDescent="0.2">
      <c r="A176" t="str">
        <f>"#define P0V"&amp;TEXT(pwmtable!B179,0)&amp;"    "&amp;TEXT(pwmtable!J179,"0")</f>
        <v>#define P0V174    480</v>
      </c>
      <c r="B176" t="str">
        <f>"P0V"&amp;TEXT(pwmtable!B179,0)&amp;","</f>
        <v>P0V174,</v>
      </c>
      <c r="D176" t="str">
        <f>"#define P1V"&amp;TEXT(pwmtable!B179,0)&amp;"    "&amp;TEXT(pwmtable!J179,"0")</f>
        <v>#define P1V174    480</v>
      </c>
      <c r="E176" t="str">
        <f>"P1V"&amp;TEXT(pwmtable!B179,0)&amp;","</f>
        <v>P1V174,</v>
      </c>
      <c r="G176" t="str">
        <f>"#define P2V"&amp;TEXT(pwmtable!B179,0)&amp;"    "&amp;TEXT(pwmtable!J179,"0")</f>
        <v>#define P2V174    480</v>
      </c>
      <c r="H176" t="str">
        <f>"P2V"&amp;TEXT(pwmtable!B179,0)&amp;","</f>
        <v>P2V174,</v>
      </c>
      <c r="J176" t="str">
        <f>"#define P3V"&amp;TEXT(pwmtable!B179,0)&amp;"    "&amp;TEXT(pwmtable!J179,"0")</f>
        <v>#define P3V174    480</v>
      </c>
      <c r="K176" t="str">
        <f>"P3V"&amp;TEXT(pwmtable!B179,0)&amp;","</f>
        <v>P3V174,</v>
      </c>
      <c r="M176" t="str">
        <f>"#define P4V"&amp;TEXT(pwmtable!B179,0)&amp;"    "&amp;TEXT(pwmtable!J179,"0")</f>
        <v>#define P4V174    480</v>
      </c>
      <c r="N176" t="str">
        <f>"P4V"&amp;TEXT(pwmtable!B179,0)&amp;","</f>
        <v>P4V174,</v>
      </c>
      <c r="P176" t="str">
        <f>"#define P5V"&amp;TEXT(pwmtable!B179,0)&amp;"    "&amp;TEXT(pwmtable!J179,"0")</f>
        <v>#define P5V174    480</v>
      </c>
      <c r="Q176" t="str">
        <f>"P5V"&amp;TEXT(pwmtable!B179,0)&amp;","</f>
        <v>P5V174,</v>
      </c>
      <c r="S176" t="str">
        <f>"#define P6V"&amp;TEXT(pwmtable!B179,0)&amp;"    "&amp;TEXT(pwmtable!J179,"0")</f>
        <v>#define P6V174    480</v>
      </c>
      <c r="T176" t="str">
        <f>"P6V"&amp;TEXT(pwmtable!B179,0)&amp;","</f>
        <v>P6V174,</v>
      </c>
      <c r="V176" t="str">
        <f>"#define P7V"&amp;TEXT(pwmtable!B179,0)&amp;"    "&amp;TEXT(pwmtable!J179,"0")</f>
        <v>#define P7V174    480</v>
      </c>
      <c r="W176" t="str">
        <f>"P7V"&amp;TEXT(pwmtable!B179,0)&amp;","</f>
        <v>P7V174,</v>
      </c>
    </row>
    <row r="177" spans="1:23" x14ac:dyDescent="0.2">
      <c r="A177" t="str">
        <f>"#define P0V"&amp;TEXT(pwmtable!B180,0)&amp;"    "&amp;TEXT(pwmtable!J180,"0")</f>
        <v>#define P0V175    480</v>
      </c>
      <c r="B177" t="str">
        <f>"P0V"&amp;TEXT(pwmtable!B180,0)&amp;","</f>
        <v>P0V175,</v>
      </c>
      <c r="D177" t="str">
        <f>"#define P1V"&amp;TEXT(pwmtable!B180,0)&amp;"    "&amp;TEXT(pwmtable!J180,"0")</f>
        <v>#define P1V175    480</v>
      </c>
      <c r="E177" t="str">
        <f>"P1V"&amp;TEXT(pwmtable!B180,0)&amp;","</f>
        <v>P1V175,</v>
      </c>
      <c r="G177" t="str">
        <f>"#define P2V"&amp;TEXT(pwmtable!B180,0)&amp;"    "&amp;TEXT(pwmtable!J180,"0")</f>
        <v>#define P2V175    480</v>
      </c>
      <c r="H177" t="str">
        <f>"P2V"&amp;TEXT(pwmtable!B180,0)&amp;","</f>
        <v>P2V175,</v>
      </c>
      <c r="J177" t="str">
        <f>"#define P3V"&amp;TEXT(pwmtable!B180,0)&amp;"    "&amp;TEXT(pwmtable!J180,"0")</f>
        <v>#define P3V175    480</v>
      </c>
      <c r="K177" t="str">
        <f>"P3V"&amp;TEXT(pwmtable!B180,0)&amp;","</f>
        <v>P3V175,</v>
      </c>
      <c r="M177" t="str">
        <f>"#define P4V"&amp;TEXT(pwmtable!B180,0)&amp;"    "&amp;TEXT(pwmtable!J180,"0")</f>
        <v>#define P4V175    480</v>
      </c>
      <c r="N177" t="str">
        <f>"P4V"&amp;TEXT(pwmtable!B180,0)&amp;","</f>
        <v>P4V175,</v>
      </c>
      <c r="P177" t="str">
        <f>"#define P5V"&amp;TEXT(pwmtable!B180,0)&amp;"    "&amp;TEXT(pwmtable!J180,"0")</f>
        <v>#define P5V175    480</v>
      </c>
      <c r="Q177" t="str">
        <f>"P5V"&amp;TEXT(pwmtable!B180,0)&amp;","</f>
        <v>P5V175,</v>
      </c>
      <c r="S177" t="str">
        <f>"#define P6V"&amp;TEXT(pwmtable!B180,0)&amp;"    "&amp;TEXT(pwmtable!J180,"0")</f>
        <v>#define P6V175    480</v>
      </c>
      <c r="T177" t="str">
        <f>"P6V"&amp;TEXT(pwmtable!B180,0)&amp;","</f>
        <v>P6V175,</v>
      </c>
      <c r="V177" t="str">
        <f>"#define P7V"&amp;TEXT(pwmtable!B180,0)&amp;"    "&amp;TEXT(pwmtable!J180,"0")</f>
        <v>#define P7V175    480</v>
      </c>
      <c r="W177" t="str">
        <f>"P7V"&amp;TEXT(pwmtable!B180,0)&amp;","</f>
        <v>P7V175,</v>
      </c>
    </row>
    <row r="178" spans="1:23" x14ac:dyDescent="0.2">
      <c r="A178" t="str">
        <f>"#define P0V"&amp;TEXT(pwmtable!B181,0)&amp;"    "&amp;TEXT(pwmtable!J181,"0")</f>
        <v>#define P0V176    481</v>
      </c>
      <c r="B178" t="str">
        <f>"P0V"&amp;TEXT(pwmtable!B181,0)&amp;","</f>
        <v>P0V176,</v>
      </c>
      <c r="D178" t="str">
        <f>"#define P1V"&amp;TEXT(pwmtable!B181,0)&amp;"    "&amp;TEXT(pwmtable!J181,"0")</f>
        <v>#define P1V176    481</v>
      </c>
      <c r="E178" t="str">
        <f>"P1V"&amp;TEXT(pwmtable!B181,0)&amp;","</f>
        <v>P1V176,</v>
      </c>
      <c r="G178" t="str">
        <f>"#define P2V"&amp;TEXT(pwmtable!B181,0)&amp;"    "&amp;TEXT(pwmtable!J181,"0")</f>
        <v>#define P2V176    481</v>
      </c>
      <c r="H178" t="str">
        <f>"P2V"&amp;TEXT(pwmtable!B181,0)&amp;","</f>
        <v>P2V176,</v>
      </c>
      <c r="J178" t="str">
        <f>"#define P3V"&amp;TEXT(pwmtable!B181,0)&amp;"    "&amp;TEXT(pwmtable!J181,"0")</f>
        <v>#define P3V176    481</v>
      </c>
      <c r="K178" t="str">
        <f>"P3V"&amp;TEXT(pwmtable!B181,0)&amp;","</f>
        <v>P3V176,</v>
      </c>
      <c r="M178" t="str">
        <f>"#define P4V"&amp;TEXT(pwmtable!B181,0)&amp;"    "&amp;TEXT(pwmtable!J181,"0")</f>
        <v>#define P4V176    481</v>
      </c>
      <c r="N178" t="str">
        <f>"P4V"&amp;TEXT(pwmtable!B181,0)&amp;","</f>
        <v>P4V176,</v>
      </c>
      <c r="P178" t="str">
        <f>"#define P5V"&amp;TEXT(pwmtable!B181,0)&amp;"    "&amp;TEXT(pwmtable!J181,"0")</f>
        <v>#define P5V176    481</v>
      </c>
      <c r="Q178" t="str">
        <f>"P5V"&amp;TEXT(pwmtable!B181,0)&amp;","</f>
        <v>P5V176,</v>
      </c>
      <c r="S178" t="str">
        <f>"#define P6V"&amp;TEXT(pwmtable!B181,0)&amp;"    "&amp;TEXT(pwmtable!J181,"0")</f>
        <v>#define P6V176    481</v>
      </c>
      <c r="T178" t="str">
        <f>"P6V"&amp;TEXT(pwmtable!B181,0)&amp;","</f>
        <v>P6V176,</v>
      </c>
      <c r="V178" t="str">
        <f>"#define P7V"&amp;TEXT(pwmtable!B181,0)&amp;"    "&amp;TEXT(pwmtable!J181,"0")</f>
        <v>#define P7V176    481</v>
      </c>
      <c r="W178" t="str">
        <f>"P7V"&amp;TEXT(pwmtable!B181,0)&amp;","</f>
        <v>P7V176,</v>
      </c>
    </row>
    <row r="179" spans="1:23" x14ac:dyDescent="0.2">
      <c r="A179" t="str">
        <f>"#define P0V"&amp;TEXT(pwmtable!B182,0)&amp;"    "&amp;TEXT(pwmtable!J182,"0")</f>
        <v>#define P0V177    482</v>
      </c>
      <c r="B179" t="str">
        <f>"P0V"&amp;TEXT(pwmtable!B182,0)&amp;","</f>
        <v>P0V177,</v>
      </c>
      <c r="D179" t="str">
        <f>"#define P1V"&amp;TEXT(pwmtable!B182,0)&amp;"    "&amp;TEXT(pwmtable!J182,"0")</f>
        <v>#define P1V177    482</v>
      </c>
      <c r="E179" t="str">
        <f>"P1V"&amp;TEXT(pwmtable!B182,0)&amp;","</f>
        <v>P1V177,</v>
      </c>
      <c r="G179" t="str">
        <f>"#define P2V"&amp;TEXT(pwmtable!B182,0)&amp;"    "&amp;TEXT(pwmtable!J182,"0")</f>
        <v>#define P2V177    482</v>
      </c>
      <c r="H179" t="str">
        <f>"P2V"&amp;TEXT(pwmtable!B182,0)&amp;","</f>
        <v>P2V177,</v>
      </c>
      <c r="J179" t="str">
        <f>"#define P3V"&amp;TEXT(pwmtable!B182,0)&amp;"    "&amp;TEXT(pwmtable!J182,"0")</f>
        <v>#define P3V177    482</v>
      </c>
      <c r="K179" t="str">
        <f>"P3V"&amp;TEXT(pwmtable!B182,0)&amp;","</f>
        <v>P3V177,</v>
      </c>
      <c r="M179" t="str">
        <f>"#define P4V"&amp;TEXT(pwmtable!B182,0)&amp;"    "&amp;TEXT(pwmtable!J182,"0")</f>
        <v>#define P4V177    482</v>
      </c>
      <c r="N179" t="str">
        <f>"P4V"&amp;TEXT(pwmtable!B182,0)&amp;","</f>
        <v>P4V177,</v>
      </c>
      <c r="P179" t="str">
        <f>"#define P5V"&amp;TEXT(pwmtable!B182,0)&amp;"    "&amp;TEXT(pwmtable!J182,"0")</f>
        <v>#define P5V177    482</v>
      </c>
      <c r="Q179" t="str">
        <f>"P5V"&amp;TEXT(pwmtable!B182,0)&amp;","</f>
        <v>P5V177,</v>
      </c>
      <c r="S179" t="str">
        <f>"#define P6V"&amp;TEXT(pwmtable!B182,0)&amp;"    "&amp;TEXT(pwmtable!J182,"0")</f>
        <v>#define P6V177    482</v>
      </c>
      <c r="T179" t="str">
        <f>"P6V"&amp;TEXT(pwmtable!B182,0)&amp;","</f>
        <v>P6V177,</v>
      </c>
      <c r="V179" t="str">
        <f>"#define P7V"&amp;TEXT(pwmtable!B182,0)&amp;"    "&amp;TEXT(pwmtable!J182,"0")</f>
        <v>#define P7V177    482</v>
      </c>
      <c r="W179" t="str">
        <f>"P7V"&amp;TEXT(pwmtable!B182,0)&amp;","</f>
        <v>P7V177,</v>
      </c>
    </row>
    <row r="180" spans="1:23" x14ac:dyDescent="0.2">
      <c r="A180" t="str">
        <f>"#define P0V"&amp;TEXT(pwmtable!B183,0)&amp;"    "&amp;TEXT(pwmtable!J183,"0")</f>
        <v>#define P0V178    483</v>
      </c>
      <c r="B180" t="str">
        <f>"P0V"&amp;TEXT(pwmtable!B183,0)&amp;","</f>
        <v>P0V178,</v>
      </c>
      <c r="D180" t="str">
        <f>"#define P1V"&amp;TEXT(pwmtable!B183,0)&amp;"    "&amp;TEXT(pwmtable!J183,"0")</f>
        <v>#define P1V178    483</v>
      </c>
      <c r="E180" t="str">
        <f>"P1V"&amp;TEXT(pwmtable!B183,0)&amp;","</f>
        <v>P1V178,</v>
      </c>
      <c r="G180" t="str">
        <f>"#define P2V"&amp;TEXT(pwmtable!B183,0)&amp;"    "&amp;TEXT(pwmtable!J183,"0")</f>
        <v>#define P2V178    483</v>
      </c>
      <c r="H180" t="str">
        <f>"P2V"&amp;TEXT(pwmtable!B183,0)&amp;","</f>
        <v>P2V178,</v>
      </c>
      <c r="J180" t="str">
        <f>"#define P3V"&amp;TEXT(pwmtable!B183,0)&amp;"    "&amp;TEXT(pwmtable!J183,"0")</f>
        <v>#define P3V178    483</v>
      </c>
      <c r="K180" t="str">
        <f>"P3V"&amp;TEXT(pwmtable!B183,0)&amp;","</f>
        <v>P3V178,</v>
      </c>
      <c r="M180" t="str">
        <f>"#define P4V"&amp;TEXT(pwmtable!B183,0)&amp;"    "&amp;TEXT(pwmtable!J183,"0")</f>
        <v>#define P4V178    483</v>
      </c>
      <c r="N180" t="str">
        <f>"P4V"&amp;TEXT(pwmtable!B183,0)&amp;","</f>
        <v>P4V178,</v>
      </c>
      <c r="P180" t="str">
        <f>"#define P5V"&amp;TEXT(pwmtable!B183,0)&amp;"    "&amp;TEXT(pwmtable!J183,"0")</f>
        <v>#define P5V178    483</v>
      </c>
      <c r="Q180" t="str">
        <f>"P5V"&amp;TEXT(pwmtable!B183,0)&amp;","</f>
        <v>P5V178,</v>
      </c>
      <c r="S180" t="str">
        <f>"#define P6V"&amp;TEXT(pwmtable!B183,0)&amp;"    "&amp;TEXT(pwmtable!J183,"0")</f>
        <v>#define P6V178    483</v>
      </c>
      <c r="T180" t="str">
        <f>"P6V"&amp;TEXT(pwmtable!B183,0)&amp;","</f>
        <v>P6V178,</v>
      </c>
      <c r="V180" t="str">
        <f>"#define P7V"&amp;TEXT(pwmtable!B183,0)&amp;"    "&amp;TEXT(pwmtable!J183,"0")</f>
        <v>#define P7V178    483</v>
      </c>
      <c r="W180" t="str">
        <f>"P7V"&amp;TEXT(pwmtable!B183,0)&amp;","</f>
        <v>P7V178,</v>
      </c>
    </row>
    <row r="181" spans="1:23" x14ac:dyDescent="0.2">
      <c r="A181" t="str">
        <f>"#define P0V"&amp;TEXT(pwmtable!B184,0)&amp;"    "&amp;TEXT(pwmtable!J184,"0")</f>
        <v>#define P0V179    483</v>
      </c>
      <c r="B181" t="str">
        <f>"P0V"&amp;TEXT(pwmtable!B184,0)&amp;","</f>
        <v>P0V179,</v>
      </c>
      <c r="D181" t="str">
        <f>"#define P1V"&amp;TEXT(pwmtable!B184,0)&amp;"    "&amp;TEXT(pwmtable!J184,"0")</f>
        <v>#define P1V179    483</v>
      </c>
      <c r="E181" t="str">
        <f>"P1V"&amp;TEXT(pwmtable!B184,0)&amp;","</f>
        <v>P1V179,</v>
      </c>
      <c r="G181" t="str">
        <f>"#define P2V"&amp;TEXT(pwmtable!B184,0)&amp;"    "&amp;TEXT(pwmtable!J184,"0")</f>
        <v>#define P2V179    483</v>
      </c>
      <c r="H181" t="str">
        <f>"P2V"&amp;TEXT(pwmtable!B184,0)&amp;","</f>
        <v>P2V179,</v>
      </c>
      <c r="J181" t="str">
        <f>"#define P3V"&amp;TEXT(pwmtable!B184,0)&amp;"    "&amp;TEXT(pwmtable!J184,"0")</f>
        <v>#define P3V179    483</v>
      </c>
      <c r="K181" t="str">
        <f>"P3V"&amp;TEXT(pwmtable!B184,0)&amp;","</f>
        <v>P3V179,</v>
      </c>
      <c r="M181" t="str">
        <f>"#define P4V"&amp;TEXT(pwmtable!B184,0)&amp;"    "&amp;TEXT(pwmtable!J184,"0")</f>
        <v>#define P4V179    483</v>
      </c>
      <c r="N181" t="str">
        <f>"P4V"&amp;TEXT(pwmtable!B184,0)&amp;","</f>
        <v>P4V179,</v>
      </c>
      <c r="P181" t="str">
        <f>"#define P5V"&amp;TEXT(pwmtable!B184,0)&amp;"    "&amp;TEXT(pwmtable!J184,"0")</f>
        <v>#define P5V179    483</v>
      </c>
      <c r="Q181" t="str">
        <f>"P5V"&amp;TEXT(pwmtable!B184,0)&amp;","</f>
        <v>P5V179,</v>
      </c>
      <c r="S181" t="str">
        <f>"#define P6V"&amp;TEXT(pwmtable!B184,0)&amp;"    "&amp;TEXT(pwmtable!J184,"0")</f>
        <v>#define P6V179    483</v>
      </c>
      <c r="T181" t="str">
        <f>"P6V"&amp;TEXT(pwmtable!B184,0)&amp;","</f>
        <v>P6V179,</v>
      </c>
      <c r="V181" t="str">
        <f>"#define P7V"&amp;TEXT(pwmtable!B184,0)&amp;"    "&amp;TEXT(pwmtable!J184,"0")</f>
        <v>#define P7V179    483</v>
      </c>
      <c r="W181" t="str">
        <f>"P7V"&amp;TEXT(pwmtable!B184,0)&amp;","</f>
        <v>P7V179,</v>
      </c>
    </row>
    <row r="182" spans="1:23" x14ac:dyDescent="0.2">
      <c r="A182" t="str">
        <f>"#define P0V"&amp;TEXT(pwmtable!B185,0)&amp;"    "&amp;TEXT(pwmtable!J185,"0")</f>
        <v>#define P0V180    484</v>
      </c>
      <c r="B182" t="str">
        <f>"P0V"&amp;TEXT(pwmtable!B185,0)&amp;","</f>
        <v>P0V180,</v>
      </c>
      <c r="D182" t="str">
        <f>"#define P1V"&amp;TEXT(pwmtable!B185,0)&amp;"    "&amp;TEXT(pwmtable!J185,"0")</f>
        <v>#define P1V180    484</v>
      </c>
      <c r="E182" t="str">
        <f>"P1V"&amp;TEXT(pwmtable!B185,0)&amp;","</f>
        <v>P1V180,</v>
      </c>
      <c r="G182" t="str">
        <f>"#define P2V"&amp;TEXT(pwmtable!B185,0)&amp;"    "&amp;TEXT(pwmtable!J185,"0")</f>
        <v>#define P2V180    484</v>
      </c>
      <c r="H182" t="str">
        <f>"P2V"&amp;TEXT(pwmtable!B185,0)&amp;","</f>
        <v>P2V180,</v>
      </c>
      <c r="J182" t="str">
        <f>"#define P3V"&amp;TEXT(pwmtable!B185,0)&amp;"    "&amp;TEXT(pwmtable!J185,"0")</f>
        <v>#define P3V180    484</v>
      </c>
      <c r="K182" t="str">
        <f>"P3V"&amp;TEXT(pwmtable!B185,0)&amp;","</f>
        <v>P3V180,</v>
      </c>
      <c r="M182" t="str">
        <f>"#define P4V"&amp;TEXT(pwmtable!B185,0)&amp;"    "&amp;TEXT(pwmtable!J185,"0")</f>
        <v>#define P4V180    484</v>
      </c>
      <c r="N182" t="str">
        <f>"P4V"&amp;TEXT(pwmtable!B185,0)&amp;","</f>
        <v>P4V180,</v>
      </c>
      <c r="P182" t="str">
        <f>"#define P5V"&amp;TEXT(pwmtable!B185,0)&amp;"    "&amp;TEXT(pwmtable!J185,"0")</f>
        <v>#define P5V180    484</v>
      </c>
      <c r="Q182" t="str">
        <f>"P5V"&amp;TEXT(pwmtable!B185,0)&amp;","</f>
        <v>P5V180,</v>
      </c>
      <c r="S182" t="str">
        <f>"#define P6V"&amp;TEXT(pwmtable!B185,0)&amp;"    "&amp;TEXT(pwmtable!J185,"0")</f>
        <v>#define P6V180    484</v>
      </c>
      <c r="T182" t="str">
        <f>"P6V"&amp;TEXT(pwmtable!B185,0)&amp;","</f>
        <v>P6V180,</v>
      </c>
      <c r="V182" t="str">
        <f>"#define P7V"&amp;TEXT(pwmtable!B185,0)&amp;"    "&amp;TEXT(pwmtable!J185,"0")</f>
        <v>#define P7V180    484</v>
      </c>
      <c r="W182" t="str">
        <f>"P7V"&amp;TEXT(pwmtable!B185,0)&amp;","</f>
        <v>P7V180,</v>
      </c>
    </row>
    <row r="183" spans="1:23" x14ac:dyDescent="0.2">
      <c r="A183" t="str">
        <f>"#define P0V"&amp;TEXT(pwmtable!B186,0)&amp;"    "&amp;TEXT(pwmtable!J186,"0")</f>
        <v>#define P0V181    484</v>
      </c>
      <c r="B183" t="str">
        <f>"P0V"&amp;TEXT(pwmtable!B186,0)&amp;","</f>
        <v>P0V181,</v>
      </c>
      <c r="D183" t="str">
        <f>"#define P1V"&amp;TEXT(pwmtable!B186,0)&amp;"    "&amp;TEXT(pwmtable!J186,"0")</f>
        <v>#define P1V181    484</v>
      </c>
      <c r="E183" t="str">
        <f>"P1V"&amp;TEXT(pwmtable!B186,0)&amp;","</f>
        <v>P1V181,</v>
      </c>
      <c r="G183" t="str">
        <f>"#define P2V"&amp;TEXT(pwmtable!B186,0)&amp;"    "&amp;TEXT(pwmtable!J186,"0")</f>
        <v>#define P2V181    484</v>
      </c>
      <c r="H183" t="str">
        <f>"P2V"&amp;TEXT(pwmtable!B186,0)&amp;","</f>
        <v>P2V181,</v>
      </c>
      <c r="J183" t="str">
        <f>"#define P3V"&amp;TEXT(pwmtable!B186,0)&amp;"    "&amp;TEXT(pwmtable!J186,"0")</f>
        <v>#define P3V181    484</v>
      </c>
      <c r="K183" t="str">
        <f>"P3V"&amp;TEXT(pwmtable!B186,0)&amp;","</f>
        <v>P3V181,</v>
      </c>
      <c r="M183" t="str">
        <f>"#define P4V"&amp;TEXT(pwmtable!B186,0)&amp;"    "&amp;TEXT(pwmtable!J186,"0")</f>
        <v>#define P4V181    484</v>
      </c>
      <c r="N183" t="str">
        <f>"P4V"&amp;TEXT(pwmtable!B186,0)&amp;","</f>
        <v>P4V181,</v>
      </c>
      <c r="P183" t="str">
        <f>"#define P5V"&amp;TEXT(pwmtable!B186,0)&amp;"    "&amp;TEXT(pwmtable!J186,"0")</f>
        <v>#define P5V181    484</v>
      </c>
      <c r="Q183" t="str">
        <f>"P5V"&amp;TEXT(pwmtable!B186,0)&amp;","</f>
        <v>P5V181,</v>
      </c>
      <c r="S183" t="str">
        <f>"#define P6V"&amp;TEXT(pwmtable!B186,0)&amp;"    "&amp;TEXT(pwmtable!J186,"0")</f>
        <v>#define P6V181    484</v>
      </c>
      <c r="T183" t="str">
        <f>"P6V"&amp;TEXT(pwmtable!B186,0)&amp;","</f>
        <v>P6V181,</v>
      </c>
      <c r="V183" t="str">
        <f>"#define P7V"&amp;TEXT(pwmtable!B186,0)&amp;"    "&amp;TEXT(pwmtable!J186,"0")</f>
        <v>#define P7V181    484</v>
      </c>
      <c r="W183" t="str">
        <f>"P7V"&amp;TEXT(pwmtable!B186,0)&amp;","</f>
        <v>P7V181,</v>
      </c>
    </row>
    <row r="184" spans="1:23" x14ac:dyDescent="0.2">
      <c r="A184" t="str">
        <f>"#define P0V"&amp;TEXT(pwmtable!B187,0)&amp;"    "&amp;TEXT(pwmtable!J187,"0")</f>
        <v>#define P0V182    485</v>
      </c>
      <c r="B184" t="str">
        <f>"P0V"&amp;TEXT(pwmtable!B187,0)&amp;","</f>
        <v>P0V182,</v>
      </c>
      <c r="D184" t="str">
        <f>"#define P1V"&amp;TEXT(pwmtable!B187,0)&amp;"    "&amp;TEXT(pwmtable!J187,"0")</f>
        <v>#define P1V182    485</v>
      </c>
      <c r="E184" t="str">
        <f>"P1V"&amp;TEXT(pwmtable!B187,0)&amp;","</f>
        <v>P1V182,</v>
      </c>
      <c r="G184" t="str">
        <f>"#define P2V"&amp;TEXT(pwmtable!B187,0)&amp;"    "&amp;TEXT(pwmtable!J187,"0")</f>
        <v>#define P2V182    485</v>
      </c>
      <c r="H184" t="str">
        <f>"P2V"&amp;TEXT(pwmtable!B187,0)&amp;","</f>
        <v>P2V182,</v>
      </c>
      <c r="J184" t="str">
        <f>"#define P3V"&amp;TEXT(pwmtable!B187,0)&amp;"    "&amp;TEXT(pwmtable!J187,"0")</f>
        <v>#define P3V182    485</v>
      </c>
      <c r="K184" t="str">
        <f>"P3V"&amp;TEXT(pwmtable!B187,0)&amp;","</f>
        <v>P3V182,</v>
      </c>
      <c r="M184" t="str">
        <f>"#define P4V"&amp;TEXT(pwmtable!B187,0)&amp;"    "&amp;TEXT(pwmtable!J187,"0")</f>
        <v>#define P4V182    485</v>
      </c>
      <c r="N184" t="str">
        <f>"P4V"&amp;TEXT(pwmtable!B187,0)&amp;","</f>
        <v>P4V182,</v>
      </c>
      <c r="P184" t="str">
        <f>"#define P5V"&amp;TEXT(pwmtable!B187,0)&amp;"    "&amp;TEXT(pwmtable!J187,"0")</f>
        <v>#define P5V182    485</v>
      </c>
      <c r="Q184" t="str">
        <f>"P5V"&amp;TEXT(pwmtable!B187,0)&amp;","</f>
        <v>P5V182,</v>
      </c>
      <c r="S184" t="str">
        <f>"#define P6V"&amp;TEXT(pwmtable!B187,0)&amp;"    "&amp;TEXT(pwmtable!J187,"0")</f>
        <v>#define P6V182    485</v>
      </c>
      <c r="T184" t="str">
        <f>"P6V"&amp;TEXT(pwmtable!B187,0)&amp;","</f>
        <v>P6V182,</v>
      </c>
      <c r="V184" t="str">
        <f>"#define P7V"&amp;TEXT(pwmtable!B187,0)&amp;"    "&amp;TEXT(pwmtable!J187,"0")</f>
        <v>#define P7V182    485</v>
      </c>
      <c r="W184" t="str">
        <f>"P7V"&amp;TEXT(pwmtable!B187,0)&amp;","</f>
        <v>P7V182,</v>
      </c>
    </row>
    <row r="185" spans="1:23" x14ac:dyDescent="0.2">
      <c r="A185" t="str">
        <f>"#define P0V"&amp;TEXT(pwmtable!B188,0)&amp;"    "&amp;TEXT(pwmtable!J188,"0")</f>
        <v>#define P0V183    486</v>
      </c>
      <c r="B185" t="str">
        <f>"P0V"&amp;TEXT(pwmtable!B188,0)&amp;","</f>
        <v>P0V183,</v>
      </c>
      <c r="D185" t="str">
        <f>"#define P1V"&amp;TEXT(pwmtable!B188,0)&amp;"    "&amp;TEXT(pwmtable!J188,"0")</f>
        <v>#define P1V183    486</v>
      </c>
      <c r="E185" t="str">
        <f>"P1V"&amp;TEXT(pwmtable!B188,0)&amp;","</f>
        <v>P1V183,</v>
      </c>
      <c r="G185" t="str">
        <f>"#define P2V"&amp;TEXT(pwmtable!B188,0)&amp;"    "&amp;TEXT(pwmtable!J188,"0")</f>
        <v>#define P2V183    486</v>
      </c>
      <c r="H185" t="str">
        <f>"P2V"&amp;TEXT(pwmtable!B188,0)&amp;","</f>
        <v>P2V183,</v>
      </c>
      <c r="J185" t="str">
        <f>"#define P3V"&amp;TEXT(pwmtable!B188,0)&amp;"    "&amp;TEXT(pwmtable!J188,"0")</f>
        <v>#define P3V183    486</v>
      </c>
      <c r="K185" t="str">
        <f>"P3V"&amp;TEXT(pwmtable!B188,0)&amp;","</f>
        <v>P3V183,</v>
      </c>
      <c r="M185" t="str">
        <f>"#define P4V"&amp;TEXT(pwmtable!B188,0)&amp;"    "&amp;TEXT(pwmtable!J188,"0")</f>
        <v>#define P4V183    486</v>
      </c>
      <c r="N185" t="str">
        <f>"P4V"&amp;TEXT(pwmtable!B188,0)&amp;","</f>
        <v>P4V183,</v>
      </c>
      <c r="P185" t="str">
        <f>"#define P5V"&amp;TEXT(pwmtable!B188,0)&amp;"    "&amp;TEXT(pwmtable!J188,"0")</f>
        <v>#define P5V183    486</v>
      </c>
      <c r="Q185" t="str">
        <f>"P5V"&amp;TEXT(pwmtable!B188,0)&amp;","</f>
        <v>P5V183,</v>
      </c>
      <c r="S185" t="str">
        <f>"#define P6V"&amp;TEXT(pwmtable!B188,0)&amp;"    "&amp;TEXT(pwmtable!J188,"0")</f>
        <v>#define P6V183    486</v>
      </c>
      <c r="T185" t="str">
        <f>"P6V"&amp;TEXT(pwmtable!B188,0)&amp;","</f>
        <v>P6V183,</v>
      </c>
      <c r="V185" t="str">
        <f>"#define P7V"&amp;TEXT(pwmtable!B188,0)&amp;"    "&amp;TEXT(pwmtable!J188,"0")</f>
        <v>#define P7V183    486</v>
      </c>
      <c r="W185" t="str">
        <f>"P7V"&amp;TEXT(pwmtable!B188,0)&amp;","</f>
        <v>P7V183,</v>
      </c>
    </row>
    <row r="186" spans="1:23" x14ac:dyDescent="0.2">
      <c r="A186" t="str">
        <f>"#define P0V"&amp;TEXT(pwmtable!B189,0)&amp;"    "&amp;TEXT(pwmtable!J189,"0")</f>
        <v>#define P0V184    486</v>
      </c>
      <c r="B186" t="str">
        <f>"P0V"&amp;TEXT(pwmtable!B189,0)&amp;","</f>
        <v>P0V184,</v>
      </c>
      <c r="D186" t="str">
        <f>"#define P1V"&amp;TEXT(pwmtable!B189,0)&amp;"    "&amp;TEXT(pwmtable!J189,"0")</f>
        <v>#define P1V184    486</v>
      </c>
      <c r="E186" t="str">
        <f>"P1V"&amp;TEXT(pwmtable!B189,0)&amp;","</f>
        <v>P1V184,</v>
      </c>
      <c r="G186" t="str">
        <f>"#define P2V"&amp;TEXT(pwmtable!B189,0)&amp;"    "&amp;TEXT(pwmtable!J189,"0")</f>
        <v>#define P2V184    486</v>
      </c>
      <c r="H186" t="str">
        <f>"P2V"&amp;TEXT(pwmtable!B189,0)&amp;","</f>
        <v>P2V184,</v>
      </c>
      <c r="J186" t="str">
        <f>"#define P3V"&amp;TEXT(pwmtable!B189,0)&amp;"    "&amp;TEXT(pwmtable!J189,"0")</f>
        <v>#define P3V184    486</v>
      </c>
      <c r="K186" t="str">
        <f>"P3V"&amp;TEXT(pwmtable!B189,0)&amp;","</f>
        <v>P3V184,</v>
      </c>
      <c r="M186" t="str">
        <f>"#define P4V"&amp;TEXT(pwmtable!B189,0)&amp;"    "&amp;TEXT(pwmtable!J189,"0")</f>
        <v>#define P4V184    486</v>
      </c>
      <c r="N186" t="str">
        <f>"P4V"&amp;TEXT(pwmtable!B189,0)&amp;","</f>
        <v>P4V184,</v>
      </c>
      <c r="P186" t="str">
        <f>"#define P5V"&amp;TEXT(pwmtable!B189,0)&amp;"    "&amp;TEXT(pwmtable!J189,"0")</f>
        <v>#define P5V184    486</v>
      </c>
      <c r="Q186" t="str">
        <f>"P5V"&amp;TEXT(pwmtable!B189,0)&amp;","</f>
        <v>P5V184,</v>
      </c>
      <c r="S186" t="str">
        <f>"#define P6V"&amp;TEXT(pwmtable!B189,0)&amp;"    "&amp;TEXT(pwmtable!J189,"0")</f>
        <v>#define P6V184    486</v>
      </c>
      <c r="T186" t="str">
        <f>"P6V"&amp;TEXT(pwmtable!B189,0)&amp;","</f>
        <v>P6V184,</v>
      </c>
      <c r="V186" t="str">
        <f>"#define P7V"&amp;TEXT(pwmtable!B189,0)&amp;"    "&amp;TEXT(pwmtable!J189,"0")</f>
        <v>#define P7V184    486</v>
      </c>
      <c r="W186" t="str">
        <f>"P7V"&amp;TEXT(pwmtable!B189,0)&amp;","</f>
        <v>P7V184,</v>
      </c>
    </row>
    <row r="187" spans="1:23" x14ac:dyDescent="0.2">
      <c r="A187" t="str">
        <f>"#define P0V"&amp;TEXT(pwmtable!B190,0)&amp;"    "&amp;TEXT(pwmtable!J190,"0")</f>
        <v>#define P0V185    487</v>
      </c>
      <c r="B187" t="str">
        <f>"P0V"&amp;TEXT(pwmtable!B190,0)&amp;","</f>
        <v>P0V185,</v>
      </c>
      <c r="D187" t="str">
        <f>"#define P1V"&amp;TEXT(pwmtable!B190,0)&amp;"    "&amp;TEXT(pwmtable!J190,"0")</f>
        <v>#define P1V185    487</v>
      </c>
      <c r="E187" t="str">
        <f>"P1V"&amp;TEXT(pwmtable!B190,0)&amp;","</f>
        <v>P1V185,</v>
      </c>
      <c r="G187" t="str">
        <f>"#define P2V"&amp;TEXT(pwmtable!B190,0)&amp;"    "&amp;TEXT(pwmtable!J190,"0")</f>
        <v>#define P2V185    487</v>
      </c>
      <c r="H187" t="str">
        <f>"P2V"&amp;TEXT(pwmtable!B190,0)&amp;","</f>
        <v>P2V185,</v>
      </c>
      <c r="J187" t="str">
        <f>"#define P3V"&amp;TEXT(pwmtable!B190,0)&amp;"    "&amp;TEXT(pwmtable!J190,"0")</f>
        <v>#define P3V185    487</v>
      </c>
      <c r="K187" t="str">
        <f>"P3V"&amp;TEXT(pwmtable!B190,0)&amp;","</f>
        <v>P3V185,</v>
      </c>
      <c r="M187" t="str">
        <f>"#define P4V"&amp;TEXT(pwmtable!B190,0)&amp;"    "&amp;TEXT(pwmtable!J190,"0")</f>
        <v>#define P4V185    487</v>
      </c>
      <c r="N187" t="str">
        <f>"P4V"&amp;TEXT(pwmtable!B190,0)&amp;","</f>
        <v>P4V185,</v>
      </c>
      <c r="P187" t="str">
        <f>"#define P5V"&amp;TEXT(pwmtable!B190,0)&amp;"    "&amp;TEXT(pwmtable!J190,"0")</f>
        <v>#define P5V185    487</v>
      </c>
      <c r="Q187" t="str">
        <f>"P5V"&amp;TEXT(pwmtable!B190,0)&amp;","</f>
        <v>P5V185,</v>
      </c>
      <c r="S187" t="str">
        <f>"#define P6V"&amp;TEXT(pwmtable!B190,0)&amp;"    "&amp;TEXT(pwmtable!J190,"0")</f>
        <v>#define P6V185    487</v>
      </c>
      <c r="T187" t="str">
        <f>"P6V"&amp;TEXT(pwmtable!B190,0)&amp;","</f>
        <v>P6V185,</v>
      </c>
      <c r="V187" t="str">
        <f>"#define P7V"&amp;TEXT(pwmtable!B190,0)&amp;"    "&amp;TEXT(pwmtable!J190,"0")</f>
        <v>#define P7V185    487</v>
      </c>
      <c r="W187" t="str">
        <f>"P7V"&amp;TEXT(pwmtable!B190,0)&amp;","</f>
        <v>P7V185,</v>
      </c>
    </row>
    <row r="188" spans="1:23" x14ac:dyDescent="0.2">
      <c r="A188" t="str">
        <f>"#define P0V"&amp;TEXT(pwmtable!B191,0)&amp;"    "&amp;TEXT(pwmtable!J191,"0")</f>
        <v>#define P0V186    487</v>
      </c>
      <c r="B188" t="str">
        <f>"P0V"&amp;TEXT(pwmtable!B191,0)&amp;","</f>
        <v>P0V186,</v>
      </c>
      <c r="D188" t="str">
        <f>"#define P1V"&amp;TEXT(pwmtable!B191,0)&amp;"    "&amp;TEXT(pwmtable!J191,"0")</f>
        <v>#define P1V186    487</v>
      </c>
      <c r="E188" t="str">
        <f>"P1V"&amp;TEXT(pwmtable!B191,0)&amp;","</f>
        <v>P1V186,</v>
      </c>
      <c r="G188" t="str">
        <f>"#define P2V"&amp;TEXT(pwmtable!B191,0)&amp;"    "&amp;TEXT(pwmtable!J191,"0")</f>
        <v>#define P2V186    487</v>
      </c>
      <c r="H188" t="str">
        <f>"P2V"&amp;TEXT(pwmtable!B191,0)&amp;","</f>
        <v>P2V186,</v>
      </c>
      <c r="J188" t="str">
        <f>"#define P3V"&amp;TEXT(pwmtable!B191,0)&amp;"    "&amp;TEXT(pwmtable!J191,"0")</f>
        <v>#define P3V186    487</v>
      </c>
      <c r="K188" t="str">
        <f>"P3V"&amp;TEXT(pwmtable!B191,0)&amp;","</f>
        <v>P3V186,</v>
      </c>
      <c r="M188" t="str">
        <f>"#define P4V"&amp;TEXT(pwmtable!B191,0)&amp;"    "&amp;TEXT(pwmtable!J191,"0")</f>
        <v>#define P4V186    487</v>
      </c>
      <c r="N188" t="str">
        <f>"P4V"&amp;TEXT(pwmtable!B191,0)&amp;","</f>
        <v>P4V186,</v>
      </c>
      <c r="P188" t="str">
        <f>"#define P5V"&amp;TEXT(pwmtable!B191,0)&amp;"    "&amp;TEXT(pwmtable!J191,"0")</f>
        <v>#define P5V186    487</v>
      </c>
      <c r="Q188" t="str">
        <f>"P5V"&amp;TEXT(pwmtable!B191,0)&amp;","</f>
        <v>P5V186,</v>
      </c>
      <c r="S188" t="str">
        <f>"#define P6V"&amp;TEXT(pwmtable!B191,0)&amp;"    "&amp;TEXT(pwmtable!J191,"0")</f>
        <v>#define P6V186    487</v>
      </c>
      <c r="T188" t="str">
        <f>"P6V"&amp;TEXT(pwmtable!B191,0)&amp;","</f>
        <v>P6V186,</v>
      </c>
      <c r="V188" t="str">
        <f>"#define P7V"&amp;TEXT(pwmtable!B191,0)&amp;"    "&amp;TEXT(pwmtable!J191,"0")</f>
        <v>#define P7V186    487</v>
      </c>
      <c r="W188" t="str">
        <f>"P7V"&amp;TEXT(pwmtable!B191,0)&amp;","</f>
        <v>P7V186,</v>
      </c>
    </row>
    <row r="189" spans="1:23" x14ac:dyDescent="0.2">
      <c r="A189" t="str">
        <f>"#define P0V"&amp;TEXT(pwmtable!B192,0)&amp;"    "&amp;TEXT(pwmtable!J192,"0")</f>
        <v>#define P0V187    487</v>
      </c>
      <c r="B189" t="str">
        <f>"P0V"&amp;TEXT(pwmtable!B192,0)&amp;","</f>
        <v>P0V187,</v>
      </c>
      <c r="D189" t="str">
        <f>"#define P1V"&amp;TEXT(pwmtable!B192,0)&amp;"    "&amp;TEXT(pwmtable!J192,"0")</f>
        <v>#define P1V187    487</v>
      </c>
      <c r="E189" t="str">
        <f>"P1V"&amp;TEXT(pwmtable!B192,0)&amp;","</f>
        <v>P1V187,</v>
      </c>
      <c r="G189" t="str">
        <f>"#define P2V"&amp;TEXT(pwmtable!B192,0)&amp;"    "&amp;TEXT(pwmtable!J192,"0")</f>
        <v>#define P2V187    487</v>
      </c>
      <c r="H189" t="str">
        <f>"P2V"&amp;TEXT(pwmtable!B192,0)&amp;","</f>
        <v>P2V187,</v>
      </c>
      <c r="J189" t="str">
        <f>"#define P3V"&amp;TEXT(pwmtable!B192,0)&amp;"    "&amp;TEXT(pwmtable!J192,"0")</f>
        <v>#define P3V187    487</v>
      </c>
      <c r="K189" t="str">
        <f>"P3V"&amp;TEXT(pwmtable!B192,0)&amp;","</f>
        <v>P3V187,</v>
      </c>
      <c r="M189" t="str">
        <f>"#define P4V"&amp;TEXT(pwmtable!B192,0)&amp;"    "&amp;TEXT(pwmtable!J192,"0")</f>
        <v>#define P4V187    487</v>
      </c>
      <c r="N189" t="str">
        <f>"P4V"&amp;TEXT(pwmtable!B192,0)&amp;","</f>
        <v>P4V187,</v>
      </c>
      <c r="P189" t="str">
        <f>"#define P5V"&amp;TEXT(pwmtable!B192,0)&amp;"    "&amp;TEXT(pwmtable!J192,"0")</f>
        <v>#define P5V187    487</v>
      </c>
      <c r="Q189" t="str">
        <f>"P5V"&amp;TEXT(pwmtable!B192,0)&amp;","</f>
        <v>P5V187,</v>
      </c>
      <c r="S189" t="str">
        <f>"#define P6V"&amp;TEXT(pwmtable!B192,0)&amp;"    "&amp;TEXT(pwmtable!J192,"0")</f>
        <v>#define P6V187    487</v>
      </c>
      <c r="T189" t="str">
        <f>"P6V"&amp;TEXT(pwmtable!B192,0)&amp;","</f>
        <v>P6V187,</v>
      </c>
      <c r="V189" t="str">
        <f>"#define P7V"&amp;TEXT(pwmtable!B192,0)&amp;"    "&amp;TEXT(pwmtable!J192,"0")</f>
        <v>#define P7V187    487</v>
      </c>
      <c r="W189" t="str">
        <f>"P7V"&amp;TEXT(pwmtable!B192,0)&amp;","</f>
        <v>P7V187,</v>
      </c>
    </row>
    <row r="190" spans="1:23" x14ac:dyDescent="0.2">
      <c r="A190" t="str">
        <f>"#define P0V"&amp;TEXT(pwmtable!B193,0)&amp;"    "&amp;TEXT(pwmtable!J193,"0")</f>
        <v>#define P0V188    488</v>
      </c>
      <c r="B190" t="str">
        <f>"P0V"&amp;TEXT(pwmtable!B193,0)&amp;","</f>
        <v>P0V188,</v>
      </c>
      <c r="D190" t="str">
        <f>"#define P1V"&amp;TEXT(pwmtable!B193,0)&amp;"    "&amp;TEXT(pwmtable!J193,"0")</f>
        <v>#define P1V188    488</v>
      </c>
      <c r="E190" t="str">
        <f>"P1V"&amp;TEXT(pwmtable!B193,0)&amp;","</f>
        <v>P1V188,</v>
      </c>
      <c r="G190" t="str">
        <f>"#define P2V"&amp;TEXT(pwmtable!B193,0)&amp;"    "&amp;TEXT(pwmtable!J193,"0")</f>
        <v>#define P2V188    488</v>
      </c>
      <c r="H190" t="str">
        <f>"P2V"&amp;TEXT(pwmtable!B193,0)&amp;","</f>
        <v>P2V188,</v>
      </c>
      <c r="J190" t="str">
        <f>"#define P3V"&amp;TEXT(pwmtable!B193,0)&amp;"    "&amp;TEXT(pwmtable!J193,"0")</f>
        <v>#define P3V188    488</v>
      </c>
      <c r="K190" t="str">
        <f>"P3V"&amp;TEXT(pwmtable!B193,0)&amp;","</f>
        <v>P3V188,</v>
      </c>
      <c r="M190" t="str">
        <f>"#define P4V"&amp;TEXT(pwmtable!B193,0)&amp;"    "&amp;TEXT(pwmtable!J193,"0")</f>
        <v>#define P4V188    488</v>
      </c>
      <c r="N190" t="str">
        <f>"P4V"&amp;TEXT(pwmtable!B193,0)&amp;","</f>
        <v>P4V188,</v>
      </c>
      <c r="P190" t="str">
        <f>"#define P5V"&amp;TEXT(pwmtable!B193,0)&amp;"    "&amp;TEXT(pwmtable!J193,"0")</f>
        <v>#define P5V188    488</v>
      </c>
      <c r="Q190" t="str">
        <f>"P5V"&amp;TEXT(pwmtable!B193,0)&amp;","</f>
        <v>P5V188,</v>
      </c>
      <c r="S190" t="str">
        <f>"#define P6V"&amp;TEXT(pwmtable!B193,0)&amp;"    "&amp;TEXT(pwmtable!J193,"0")</f>
        <v>#define P6V188    488</v>
      </c>
      <c r="T190" t="str">
        <f>"P6V"&amp;TEXT(pwmtable!B193,0)&amp;","</f>
        <v>P6V188,</v>
      </c>
      <c r="V190" t="str">
        <f>"#define P7V"&amp;TEXT(pwmtable!B193,0)&amp;"    "&amp;TEXT(pwmtable!J193,"0")</f>
        <v>#define P7V188    488</v>
      </c>
      <c r="W190" t="str">
        <f>"P7V"&amp;TEXT(pwmtable!B193,0)&amp;","</f>
        <v>P7V188,</v>
      </c>
    </row>
    <row r="191" spans="1:23" x14ac:dyDescent="0.2">
      <c r="A191" t="str">
        <f>"#define P0V"&amp;TEXT(pwmtable!B194,0)&amp;"    "&amp;TEXT(pwmtable!J194,"0")</f>
        <v>#define P0V189    488</v>
      </c>
      <c r="B191" t="str">
        <f>"P0V"&amp;TEXT(pwmtable!B194,0)&amp;","</f>
        <v>P0V189,</v>
      </c>
      <c r="D191" t="str">
        <f>"#define P1V"&amp;TEXT(pwmtable!B194,0)&amp;"    "&amp;TEXT(pwmtable!J194,"0")</f>
        <v>#define P1V189    488</v>
      </c>
      <c r="E191" t="str">
        <f>"P1V"&amp;TEXT(pwmtable!B194,0)&amp;","</f>
        <v>P1V189,</v>
      </c>
      <c r="G191" t="str">
        <f>"#define P2V"&amp;TEXT(pwmtable!B194,0)&amp;"    "&amp;TEXT(pwmtable!J194,"0")</f>
        <v>#define P2V189    488</v>
      </c>
      <c r="H191" t="str">
        <f>"P2V"&amp;TEXT(pwmtable!B194,0)&amp;","</f>
        <v>P2V189,</v>
      </c>
      <c r="J191" t="str">
        <f>"#define P3V"&amp;TEXT(pwmtable!B194,0)&amp;"    "&amp;TEXT(pwmtable!J194,"0")</f>
        <v>#define P3V189    488</v>
      </c>
      <c r="K191" t="str">
        <f>"P3V"&amp;TEXT(pwmtable!B194,0)&amp;","</f>
        <v>P3V189,</v>
      </c>
      <c r="M191" t="str">
        <f>"#define P4V"&amp;TEXT(pwmtable!B194,0)&amp;"    "&amp;TEXT(pwmtable!J194,"0")</f>
        <v>#define P4V189    488</v>
      </c>
      <c r="N191" t="str">
        <f>"P4V"&amp;TEXT(pwmtable!B194,0)&amp;","</f>
        <v>P4V189,</v>
      </c>
      <c r="P191" t="str">
        <f>"#define P5V"&amp;TEXT(pwmtable!B194,0)&amp;"    "&amp;TEXT(pwmtable!J194,"0")</f>
        <v>#define P5V189    488</v>
      </c>
      <c r="Q191" t="str">
        <f>"P5V"&amp;TEXT(pwmtable!B194,0)&amp;","</f>
        <v>P5V189,</v>
      </c>
      <c r="S191" t="str">
        <f>"#define P6V"&amp;TEXT(pwmtable!B194,0)&amp;"    "&amp;TEXT(pwmtable!J194,"0")</f>
        <v>#define P6V189    488</v>
      </c>
      <c r="T191" t="str">
        <f>"P6V"&amp;TEXT(pwmtable!B194,0)&amp;","</f>
        <v>P6V189,</v>
      </c>
      <c r="V191" t="str">
        <f>"#define P7V"&amp;TEXT(pwmtable!B194,0)&amp;"    "&amp;TEXT(pwmtable!J194,"0")</f>
        <v>#define P7V189    488</v>
      </c>
      <c r="W191" t="str">
        <f>"P7V"&amp;TEXT(pwmtable!B194,0)&amp;","</f>
        <v>P7V189,</v>
      </c>
    </row>
    <row r="192" spans="1:23" x14ac:dyDescent="0.2">
      <c r="A192" t="str">
        <f>"#define P0V"&amp;TEXT(pwmtable!B195,0)&amp;"    "&amp;TEXT(pwmtable!J195,"0")</f>
        <v>#define P0V190    488</v>
      </c>
      <c r="B192" t="str">
        <f>"P0V"&amp;TEXT(pwmtable!B195,0)&amp;","</f>
        <v>P0V190,</v>
      </c>
      <c r="D192" t="str">
        <f>"#define P1V"&amp;TEXT(pwmtable!B195,0)&amp;"    "&amp;TEXT(pwmtable!J195,"0")</f>
        <v>#define P1V190    488</v>
      </c>
      <c r="E192" t="str">
        <f>"P1V"&amp;TEXT(pwmtable!B195,0)&amp;","</f>
        <v>P1V190,</v>
      </c>
      <c r="G192" t="str">
        <f>"#define P2V"&amp;TEXT(pwmtable!B195,0)&amp;"    "&amp;TEXT(pwmtable!J195,"0")</f>
        <v>#define P2V190    488</v>
      </c>
      <c r="H192" t="str">
        <f>"P2V"&amp;TEXT(pwmtable!B195,0)&amp;","</f>
        <v>P2V190,</v>
      </c>
      <c r="J192" t="str">
        <f>"#define P3V"&amp;TEXT(pwmtable!B195,0)&amp;"    "&amp;TEXT(pwmtable!J195,"0")</f>
        <v>#define P3V190    488</v>
      </c>
      <c r="K192" t="str">
        <f>"P3V"&amp;TEXT(pwmtable!B195,0)&amp;","</f>
        <v>P3V190,</v>
      </c>
      <c r="M192" t="str">
        <f>"#define P4V"&amp;TEXT(pwmtable!B195,0)&amp;"    "&amp;TEXT(pwmtable!J195,"0")</f>
        <v>#define P4V190    488</v>
      </c>
      <c r="N192" t="str">
        <f>"P4V"&amp;TEXT(pwmtable!B195,0)&amp;","</f>
        <v>P4V190,</v>
      </c>
      <c r="P192" t="str">
        <f>"#define P5V"&amp;TEXT(pwmtable!B195,0)&amp;"    "&amp;TEXT(pwmtable!J195,"0")</f>
        <v>#define P5V190    488</v>
      </c>
      <c r="Q192" t="str">
        <f>"P5V"&amp;TEXT(pwmtable!B195,0)&amp;","</f>
        <v>P5V190,</v>
      </c>
      <c r="S192" t="str">
        <f>"#define P6V"&amp;TEXT(pwmtable!B195,0)&amp;"    "&amp;TEXT(pwmtable!J195,"0")</f>
        <v>#define P6V190    488</v>
      </c>
      <c r="T192" t="str">
        <f>"P6V"&amp;TEXT(pwmtable!B195,0)&amp;","</f>
        <v>P6V190,</v>
      </c>
      <c r="V192" t="str">
        <f>"#define P7V"&amp;TEXT(pwmtable!B195,0)&amp;"    "&amp;TEXT(pwmtable!J195,"0")</f>
        <v>#define P7V190    488</v>
      </c>
      <c r="W192" t="str">
        <f>"P7V"&amp;TEXT(pwmtable!B195,0)&amp;","</f>
        <v>P7V190,</v>
      </c>
    </row>
    <row r="193" spans="1:23" x14ac:dyDescent="0.2">
      <c r="A193" t="str">
        <f>"#define P0V"&amp;TEXT(pwmtable!B196,0)&amp;"    "&amp;TEXT(pwmtable!J196,"0")</f>
        <v>#define P0V191    489</v>
      </c>
      <c r="B193" t="str">
        <f>"P0V"&amp;TEXT(pwmtable!B196,0)&amp;","</f>
        <v>P0V191,</v>
      </c>
      <c r="D193" t="str">
        <f>"#define P1V"&amp;TEXT(pwmtable!B196,0)&amp;"    "&amp;TEXT(pwmtable!J196,"0")</f>
        <v>#define P1V191    489</v>
      </c>
      <c r="E193" t="str">
        <f>"P1V"&amp;TEXT(pwmtable!B196,0)&amp;","</f>
        <v>P1V191,</v>
      </c>
      <c r="G193" t="str">
        <f>"#define P2V"&amp;TEXT(pwmtable!B196,0)&amp;"    "&amp;TEXT(pwmtable!J196,"0")</f>
        <v>#define P2V191    489</v>
      </c>
      <c r="H193" t="str">
        <f>"P2V"&amp;TEXT(pwmtable!B196,0)&amp;","</f>
        <v>P2V191,</v>
      </c>
      <c r="J193" t="str">
        <f>"#define P3V"&amp;TEXT(pwmtable!B196,0)&amp;"    "&amp;TEXT(pwmtable!J196,"0")</f>
        <v>#define P3V191    489</v>
      </c>
      <c r="K193" t="str">
        <f>"P3V"&amp;TEXT(pwmtable!B196,0)&amp;","</f>
        <v>P3V191,</v>
      </c>
      <c r="M193" t="str">
        <f>"#define P4V"&amp;TEXT(pwmtable!B196,0)&amp;"    "&amp;TEXT(pwmtable!J196,"0")</f>
        <v>#define P4V191    489</v>
      </c>
      <c r="N193" t="str">
        <f>"P4V"&amp;TEXT(pwmtable!B196,0)&amp;","</f>
        <v>P4V191,</v>
      </c>
      <c r="P193" t="str">
        <f>"#define P5V"&amp;TEXT(pwmtable!B196,0)&amp;"    "&amp;TEXT(pwmtable!J196,"0")</f>
        <v>#define P5V191    489</v>
      </c>
      <c r="Q193" t="str">
        <f>"P5V"&amp;TEXT(pwmtable!B196,0)&amp;","</f>
        <v>P5V191,</v>
      </c>
      <c r="S193" t="str">
        <f>"#define P6V"&amp;TEXT(pwmtable!B196,0)&amp;"    "&amp;TEXT(pwmtable!J196,"0")</f>
        <v>#define P6V191    489</v>
      </c>
      <c r="T193" t="str">
        <f>"P6V"&amp;TEXT(pwmtable!B196,0)&amp;","</f>
        <v>P6V191,</v>
      </c>
      <c r="V193" t="str">
        <f>"#define P7V"&amp;TEXT(pwmtable!B196,0)&amp;"    "&amp;TEXT(pwmtable!J196,"0")</f>
        <v>#define P7V191    489</v>
      </c>
      <c r="W193" t="str">
        <f>"P7V"&amp;TEXT(pwmtable!B196,0)&amp;","</f>
        <v>P7V191,</v>
      </c>
    </row>
    <row r="194" spans="1:23" x14ac:dyDescent="0.2">
      <c r="A194" t="str">
        <f>"#define P0V"&amp;TEXT(pwmtable!B197,0)&amp;"    "&amp;TEXT(pwmtable!J197,"0")</f>
        <v>#define P0V192    489</v>
      </c>
      <c r="B194" t="str">
        <f>"P0V"&amp;TEXT(pwmtable!B197,0)&amp;","</f>
        <v>P0V192,</v>
      </c>
      <c r="D194" t="str">
        <f>"#define P1V"&amp;TEXT(pwmtable!B197,0)&amp;"    "&amp;TEXT(pwmtable!J197,"0")</f>
        <v>#define P1V192    489</v>
      </c>
      <c r="E194" t="str">
        <f>"P1V"&amp;TEXT(pwmtable!B197,0)&amp;","</f>
        <v>P1V192,</v>
      </c>
      <c r="G194" t="str">
        <f>"#define P2V"&amp;TEXT(pwmtable!B197,0)&amp;"    "&amp;TEXT(pwmtable!J197,"0")</f>
        <v>#define P2V192    489</v>
      </c>
      <c r="H194" t="str">
        <f>"P2V"&amp;TEXT(pwmtable!B197,0)&amp;","</f>
        <v>P2V192,</v>
      </c>
      <c r="J194" t="str">
        <f>"#define P3V"&amp;TEXT(pwmtable!B197,0)&amp;"    "&amp;TEXT(pwmtable!J197,"0")</f>
        <v>#define P3V192    489</v>
      </c>
      <c r="K194" t="str">
        <f>"P3V"&amp;TEXT(pwmtable!B197,0)&amp;","</f>
        <v>P3V192,</v>
      </c>
      <c r="M194" t="str">
        <f>"#define P4V"&amp;TEXT(pwmtable!B197,0)&amp;"    "&amp;TEXT(pwmtable!J197,"0")</f>
        <v>#define P4V192    489</v>
      </c>
      <c r="N194" t="str">
        <f>"P4V"&amp;TEXT(pwmtable!B197,0)&amp;","</f>
        <v>P4V192,</v>
      </c>
      <c r="P194" t="str">
        <f>"#define P5V"&amp;TEXT(pwmtable!B197,0)&amp;"    "&amp;TEXT(pwmtable!J197,"0")</f>
        <v>#define P5V192    489</v>
      </c>
      <c r="Q194" t="str">
        <f>"P5V"&amp;TEXT(pwmtable!B197,0)&amp;","</f>
        <v>P5V192,</v>
      </c>
      <c r="S194" t="str">
        <f>"#define P6V"&amp;TEXT(pwmtable!B197,0)&amp;"    "&amp;TEXT(pwmtable!J197,"0")</f>
        <v>#define P6V192    489</v>
      </c>
      <c r="T194" t="str">
        <f>"P6V"&amp;TEXT(pwmtable!B197,0)&amp;","</f>
        <v>P6V192,</v>
      </c>
      <c r="V194" t="str">
        <f>"#define P7V"&amp;TEXT(pwmtable!B197,0)&amp;"    "&amp;TEXT(pwmtable!J197,"0")</f>
        <v>#define P7V192    489</v>
      </c>
      <c r="W194" t="str">
        <f>"P7V"&amp;TEXT(pwmtable!B197,0)&amp;","</f>
        <v>P7V192,</v>
      </c>
    </row>
    <row r="195" spans="1:23" x14ac:dyDescent="0.2">
      <c r="A195" t="str">
        <f>"#define P0V"&amp;TEXT(pwmtable!B198,0)&amp;"    "&amp;TEXT(pwmtable!J198,"0")</f>
        <v>#define P0V193    489</v>
      </c>
      <c r="B195" t="str">
        <f>"P0V"&amp;TEXT(pwmtable!B198,0)&amp;","</f>
        <v>P0V193,</v>
      </c>
      <c r="D195" t="str">
        <f>"#define P1V"&amp;TEXT(pwmtable!B198,0)&amp;"    "&amp;TEXT(pwmtable!J198,"0")</f>
        <v>#define P1V193    489</v>
      </c>
      <c r="E195" t="str">
        <f>"P1V"&amp;TEXT(pwmtable!B198,0)&amp;","</f>
        <v>P1V193,</v>
      </c>
      <c r="G195" t="str">
        <f>"#define P2V"&amp;TEXT(pwmtable!B198,0)&amp;"    "&amp;TEXT(pwmtable!J198,"0")</f>
        <v>#define P2V193    489</v>
      </c>
      <c r="H195" t="str">
        <f>"P2V"&amp;TEXT(pwmtable!B198,0)&amp;","</f>
        <v>P2V193,</v>
      </c>
      <c r="J195" t="str">
        <f>"#define P3V"&amp;TEXT(pwmtable!B198,0)&amp;"    "&amp;TEXT(pwmtable!J198,"0")</f>
        <v>#define P3V193    489</v>
      </c>
      <c r="K195" t="str">
        <f>"P3V"&amp;TEXT(pwmtable!B198,0)&amp;","</f>
        <v>P3V193,</v>
      </c>
      <c r="M195" t="str">
        <f>"#define P4V"&amp;TEXT(pwmtable!B198,0)&amp;"    "&amp;TEXT(pwmtable!J198,"0")</f>
        <v>#define P4V193    489</v>
      </c>
      <c r="N195" t="str">
        <f>"P4V"&amp;TEXT(pwmtable!B198,0)&amp;","</f>
        <v>P4V193,</v>
      </c>
      <c r="P195" t="str">
        <f>"#define P5V"&amp;TEXT(pwmtable!B198,0)&amp;"    "&amp;TEXT(pwmtable!J198,"0")</f>
        <v>#define P5V193    489</v>
      </c>
      <c r="Q195" t="str">
        <f>"P5V"&amp;TEXT(pwmtable!B198,0)&amp;","</f>
        <v>P5V193,</v>
      </c>
      <c r="S195" t="str">
        <f>"#define P6V"&amp;TEXT(pwmtable!B198,0)&amp;"    "&amp;TEXT(pwmtable!J198,"0")</f>
        <v>#define P6V193    489</v>
      </c>
      <c r="T195" t="str">
        <f>"P6V"&amp;TEXT(pwmtable!B198,0)&amp;","</f>
        <v>P6V193,</v>
      </c>
      <c r="V195" t="str">
        <f>"#define P7V"&amp;TEXT(pwmtable!B198,0)&amp;"    "&amp;TEXT(pwmtable!J198,"0")</f>
        <v>#define P7V193    489</v>
      </c>
      <c r="W195" t="str">
        <f>"P7V"&amp;TEXT(pwmtable!B198,0)&amp;","</f>
        <v>P7V193,</v>
      </c>
    </row>
    <row r="196" spans="1:23" x14ac:dyDescent="0.2">
      <c r="A196" t="str">
        <f>"#define P0V"&amp;TEXT(pwmtable!B199,0)&amp;"    "&amp;TEXT(pwmtable!J199,"0")</f>
        <v>#define P0V194    489</v>
      </c>
      <c r="B196" t="str">
        <f>"P0V"&amp;TEXT(pwmtable!B199,0)&amp;","</f>
        <v>P0V194,</v>
      </c>
      <c r="D196" t="str">
        <f>"#define P1V"&amp;TEXT(pwmtable!B199,0)&amp;"    "&amp;TEXT(pwmtable!J199,"0")</f>
        <v>#define P1V194    489</v>
      </c>
      <c r="E196" t="str">
        <f>"P1V"&amp;TEXT(pwmtable!B199,0)&amp;","</f>
        <v>P1V194,</v>
      </c>
      <c r="G196" t="str">
        <f>"#define P2V"&amp;TEXT(pwmtable!B199,0)&amp;"    "&amp;TEXT(pwmtable!J199,"0")</f>
        <v>#define P2V194    489</v>
      </c>
      <c r="H196" t="str">
        <f>"P2V"&amp;TEXT(pwmtable!B199,0)&amp;","</f>
        <v>P2V194,</v>
      </c>
      <c r="J196" t="str">
        <f>"#define P3V"&amp;TEXT(pwmtable!B199,0)&amp;"    "&amp;TEXT(pwmtable!J199,"0")</f>
        <v>#define P3V194    489</v>
      </c>
      <c r="K196" t="str">
        <f>"P3V"&amp;TEXT(pwmtable!B199,0)&amp;","</f>
        <v>P3V194,</v>
      </c>
      <c r="M196" t="str">
        <f>"#define P4V"&amp;TEXT(pwmtable!B199,0)&amp;"    "&amp;TEXT(pwmtable!J199,"0")</f>
        <v>#define P4V194    489</v>
      </c>
      <c r="N196" t="str">
        <f>"P4V"&amp;TEXT(pwmtable!B199,0)&amp;","</f>
        <v>P4V194,</v>
      </c>
      <c r="P196" t="str">
        <f>"#define P5V"&amp;TEXT(pwmtable!B199,0)&amp;"    "&amp;TEXT(pwmtable!J199,"0")</f>
        <v>#define P5V194    489</v>
      </c>
      <c r="Q196" t="str">
        <f>"P5V"&amp;TEXT(pwmtable!B199,0)&amp;","</f>
        <v>P5V194,</v>
      </c>
      <c r="S196" t="str">
        <f>"#define P6V"&amp;TEXT(pwmtable!B199,0)&amp;"    "&amp;TEXT(pwmtable!J199,"0")</f>
        <v>#define P6V194    489</v>
      </c>
      <c r="T196" t="str">
        <f>"P6V"&amp;TEXT(pwmtable!B199,0)&amp;","</f>
        <v>P6V194,</v>
      </c>
      <c r="V196" t="str">
        <f>"#define P7V"&amp;TEXT(pwmtable!B199,0)&amp;"    "&amp;TEXT(pwmtable!J199,"0")</f>
        <v>#define P7V194    489</v>
      </c>
      <c r="W196" t="str">
        <f>"P7V"&amp;TEXT(pwmtable!B199,0)&amp;","</f>
        <v>P7V194,</v>
      </c>
    </row>
    <row r="197" spans="1:23" x14ac:dyDescent="0.2">
      <c r="A197" t="str">
        <f>"#define P0V"&amp;TEXT(pwmtable!B200,0)&amp;"    "&amp;TEXT(pwmtable!J200,"0")</f>
        <v>#define P0V195    490</v>
      </c>
      <c r="B197" t="str">
        <f>"P0V"&amp;TEXT(pwmtable!B200,0)&amp;","</f>
        <v>P0V195,</v>
      </c>
      <c r="D197" t="str">
        <f>"#define P1V"&amp;TEXT(pwmtable!B200,0)&amp;"    "&amp;TEXT(pwmtable!J200,"0")</f>
        <v>#define P1V195    490</v>
      </c>
      <c r="E197" t="str">
        <f>"P1V"&amp;TEXT(pwmtable!B200,0)&amp;","</f>
        <v>P1V195,</v>
      </c>
      <c r="G197" t="str">
        <f>"#define P2V"&amp;TEXT(pwmtable!B200,0)&amp;"    "&amp;TEXT(pwmtable!J200,"0")</f>
        <v>#define P2V195    490</v>
      </c>
      <c r="H197" t="str">
        <f>"P2V"&amp;TEXT(pwmtable!B200,0)&amp;","</f>
        <v>P2V195,</v>
      </c>
      <c r="J197" t="str">
        <f>"#define P3V"&amp;TEXT(pwmtable!B200,0)&amp;"    "&amp;TEXT(pwmtable!J200,"0")</f>
        <v>#define P3V195    490</v>
      </c>
      <c r="K197" t="str">
        <f>"P3V"&amp;TEXT(pwmtable!B200,0)&amp;","</f>
        <v>P3V195,</v>
      </c>
      <c r="M197" t="str">
        <f>"#define P4V"&amp;TEXT(pwmtable!B200,0)&amp;"    "&amp;TEXT(pwmtable!J200,"0")</f>
        <v>#define P4V195    490</v>
      </c>
      <c r="N197" t="str">
        <f>"P4V"&amp;TEXT(pwmtable!B200,0)&amp;","</f>
        <v>P4V195,</v>
      </c>
      <c r="P197" t="str">
        <f>"#define P5V"&amp;TEXT(pwmtable!B200,0)&amp;"    "&amp;TEXT(pwmtable!J200,"0")</f>
        <v>#define P5V195    490</v>
      </c>
      <c r="Q197" t="str">
        <f>"P5V"&amp;TEXT(pwmtable!B200,0)&amp;","</f>
        <v>P5V195,</v>
      </c>
      <c r="S197" t="str">
        <f>"#define P6V"&amp;TEXT(pwmtable!B200,0)&amp;"    "&amp;TEXT(pwmtable!J200,"0")</f>
        <v>#define P6V195    490</v>
      </c>
      <c r="T197" t="str">
        <f>"P6V"&amp;TEXT(pwmtable!B200,0)&amp;","</f>
        <v>P6V195,</v>
      </c>
      <c r="V197" t="str">
        <f>"#define P7V"&amp;TEXT(pwmtable!B200,0)&amp;"    "&amp;TEXT(pwmtable!J200,"0")</f>
        <v>#define P7V195    490</v>
      </c>
      <c r="W197" t="str">
        <f>"P7V"&amp;TEXT(pwmtable!B200,0)&amp;","</f>
        <v>P7V195,</v>
      </c>
    </row>
    <row r="198" spans="1:23" x14ac:dyDescent="0.2">
      <c r="A198" t="str">
        <f>"#define P0V"&amp;TEXT(pwmtable!B201,0)&amp;"    "&amp;TEXT(pwmtable!J201,"0")</f>
        <v>#define P0V196    490</v>
      </c>
      <c r="B198" t="str">
        <f>"P0V"&amp;TEXT(pwmtable!B201,0)&amp;","</f>
        <v>P0V196,</v>
      </c>
      <c r="D198" t="str">
        <f>"#define P1V"&amp;TEXT(pwmtable!B201,0)&amp;"    "&amp;TEXT(pwmtable!J201,"0")</f>
        <v>#define P1V196    490</v>
      </c>
      <c r="E198" t="str">
        <f>"P1V"&amp;TEXT(pwmtable!B201,0)&amp;","</f>
        <v>P1V196,</v>
      </c>
      <c r="G198" t="str">
        <f>"#define P2V"&amp;TEXT(pwmtable!B201,0)&amp;"    "&amp;TEXT(pwmtable!J201,"0")</f>
        <v>#define P2V196    490</v>
      </c>
      <c r="H198" t="str">
        <f>"P2V"&amp;TEXT(pwmtable!B201,0)&amp;","</f>
        <v>P2V196,</v>
      </c>
      <c r="J198" t="str">
        <f>"#define P3V"&amp;TEXT(pwmtable!B201,0)&amp;"    "&amp;TEXT(pwmtable!J201,"0")</f>
        <v>#define P3V196    490</v>
      </c>
      <c r="K198" t="str">
        <f>"P3V"&amp;TEXT(pwmtable!B201,0)&amp;","</f>
        <v>P3V196,</v>
      </c>
      <c r="M198" t="str">
        <f>"#define P4V"&amp;TEXT(pwmtable!B201,0)&amp;"    "&amp;TEXT(pwmtable!J201,"0")</f>
        <v>#define P4V196    490</v>
      </c>
      <c r="N198" t="str">
        <f>"P4V"&amp;TEXT(pwmtable!B201,0)&amp;","</f>
        <v>P4V196,</v>
      </c>
      <c r="P198" t="str">
        <f>"#define P5V"&amp;TEXT(pwmtable!B201,0)&amp;"    "&amp;TEXT(pwmtable!J201,"0")</f>
        <v>#define P5V196    490</v>
      </c>
      <c r="Q198" t="str">
        <f>"P5V"&amp;TEXT(pwmtable!B201,0)&amp;","</f>
        <v>P5V196,</v>
      </c>
      <c r="S198" t="str">
        <f>"#define P6V"&amp;TEXT(pwmtable!B201,0)&amp;"    "&amp;TEXT(pwmtable!J201,"0")</f>
        <v>#define P6V196    490</v>
      </c>
      <c r="T198" t="str">
        <f>"P6V"&amp;TEXT(pwmtable!B201,0)&amp;","</f>
        <v>P6V196,</v>
      </c>
      <c r="V198" t="str">
        <f>"#define P7V"&amp;TEXT(pwmtable!B201,0)&amp;"    "&amp;TEXT(pwmtable!J201,"0")</f>
        <v>#define P7V196    490</v>
      </c>
      <c r="W198" t="str">
        <f>"P7V"&amp;TEXT(pwmtable!B201,0)&amp;","</f>
        <v>P7V196,</v>
      </c>
    </row>
    <row r="199" spans="1:23" x14ac:dyDescent="0.2">
      <c r="A199" t="str">
        <f>"#define P0V"&amp;TEXT(pwmtable!B202,0)&amp;"    "&amp;TEXT(pwmtable!J202,"0")</f>
        <v>#define P0V197    490</v>
      </c>
      <c r="B199" t="str">
        <f>"P0V"&amp;TEXT(pwmtable!B202,0)&amp;","</f>
        <v>P0V197,</v>
      </c>
      <c r="D199" t="str">
        <f>"#define P1V"&amp;TEXT(pwmtable!B202,0)&amp;"    "&amp;TEXT(pwmtable!J202,"0")</f>
        <v>#define P1V197    490</v>
      </c>
      <c r="E199" t="str">
        <f>"P1V"&amp;TEXT(pwmtable!B202,0)&amp;","</f>
        <v>P1V197,</v>
      </c>
      <c r="G199" t="str">
        <f>"#define P2V"&amp;TEXT(pwmtable!B202,0)&amp;"    "&amp;TEXT(pwmtable!J202,"0")</f>
        <v>#define P2V197    490</v>
      </c>
      <c r="H199" t="str">
        <f>"P2V"&amp;TEXT(pwmtable!B202,0)&amp;","</f>
        <v>P2V197,</v>
      </c>
      <c r="J199" t="str">
        <f>"#define P3V"&amp;TEXT(pwmtable!B202,0)&amp;"    "&amp;TEXT(pwmtable!J202,"0")</f>
        <v>#define P3V197    490</v>
      </c>
      <c r="K199" t="str">
        <f>"P3V"&amp;TEXT(pwmtable!B202,0)&amp;","</f>
        <v>P3V197,</v>
      </c>
      <c r="M199" t="str">
        <f>"#define P4V"&amp;TEXT(pwmtable!B202,0)&amp;"    "&amp;TEXT(pwmtable!J202,"0")</f>
        <v>#define P4V197    490</v>
      </c>
      <c r="N199" t="str">
        <f>"P4V"&amp;TEXT(pwmtable!B202,0)&amp;","</f>
        <v>P4V197,</v>
      </c>
      <c r="P199" t="str">
        <f>"#define P5V"&amp;TEXT(pwmtable!B202,0)&amp;"    "&amp;TEXT(pwmtable!J202,"0")</f>
        <v>#define P5V197    490</v>
      </c>
      <c r="Q199" t="str">
        <f>"P5V"&amp;TEXT(pwmtable!B202,0)&amp;","</f>
        <v>P5V197,</v>
      </c>
      <c r="S199" t="str">
        <f>"#define P6V"&amp;TEXT(pwmtable!B202,0)&amp;"    "&amp;TEXT(pwmtable!J202,"0")</f>
        <v>#define P6V197    490</v>
      </c>
      <c r="T199" t="str">
        <f>"P6V"&amp;TEXT(pwmtable!B202,0)&amp;","</f>
        <v>P6V197,</v>
      </c>
      <c r="V199" t="str">
        <f>"#define P7V"&amp;TEXT(pwmtable!B202,0)&amp;"    "&amp;TEXT(pwmtable!J202,"0")</f>
        <v>#define P7V197    490</v>
      </c>
      <c r="W199" t="str">
        <f>"P7V"&amp;TEXT(pwmtable!B202,0)&amp;","</f>
        <v>P7V197,</v>
      </c>
    </row>
    <row r="200" spans="1:23" x14ac:dyDescent="0.2">
      <c r="A200" t="str">
        <f>"#define P0V"&amp;TEXT(pwmtable!B203,0)&amp;"    "&amp;TEXT(pwmtable!J203,"0")</f>
        <v>#define P0V198    490</v>
      </c>
      <c r="B200" t="str">
        <f>"P0V"&amp;TEXT(pwmtable!B203,0)&amp;","</f>
        <v>P0V198,</v>
      </c>
      <c r="D200" t="str">
        <f>"#define P1V"&amp;TEXT(pwmtable!B203,0)&amp;"    "&amp;TEXT(pwmtable!J203,"0")</f>
        <v>#define P1V198    490</v>
      </c>
      <c r="E200" t="str">
        <f>"P1V"&amp;TEXT(pwmtable!B203,0)&amp;","</f>
        <v>P1V198,</v>
      </c>
      <c r="G200" t="str">
        <f>"#define P2V"&amp;TEXT(pwmtable!B203,0)&amp;"    "&amp;TEXT(pwmtable!J203,"0")</f>
        <v>#define P2V198    490</v>
      </c>
      <c r="H200" t="str">
        <f>"P2V"&amp;TEXT(pwmtable!B203,0)&amp;","</f>
        <v>P2V198,</v>
      </c>
      <c r="J200" t="str">
        <f>"#define P3V"&amp;TEXT(pwmtable!B203,0)&amp;"    "&amp;TEXT(pwmtable!J203,"0")</f>
        <v>#define P3V198    490</v>
      </c>
      <c r="K200" t="str">
        <f>"P3V"&amp;TEXT(pwmtable!B203,0)&amp;","</f>
        <v>P3V198,</v>
      </c>
      <c r="M200" t="str">
        <f>"#define P4V"&amp;TEXT(pwmtable!B203,0)&amp;"    "&amp;TEXT(pwmtable!J203,"0")</f>
        <v>#define P4V198    490</v>
      </c>
      <c r="N200" t="str">
        <f>"P4V"&amp;TEXT(pwmtable!B203,0)&amp;","</f>
        <v>P4V198,</v>
      </c>
      <c r="P200" t="str">
        <f>"#define P5V"&amp;TEXT(pwmtable!B203,0)&amp;"    "&amp;TEXT(pwmtable!J203,"0")</f>
        <v>#define P5V198    490</v>
      </c>
      <c r="Q200" t="str">
        <f>"P5V"&amp;TEXT(pwmtable!B203,0)&amp;","</f>
        <v>P5V198,</v>
      </c>
      <c r="S200" t="str">
        <f>"#define P6V"&amp;TEXT(pwmtable!B203,0)&amp;"    "&amp;TEXT(pwmtable!J203,"0")</f>
        <v>#define P6V198    490</v>
      </c>
      <c r="T200" t="str">
        <f>"P6V"&amp;TEXT(pwmtable!B203,0)&amp;","</f>
        <v>P6V198,</v>
      </c>
      <c r="V200" t="str">
        <f>"#define P7V"&amp;TEXT(pwmtable!B203,0)&amp;"    "&amp;TEXT(pwmtable!J203,"0")</f>
        <v>#define P7V198    490</v>
      </c>
      <c r="W200" t="str">
        <f>"P7V"&amp;TEXT(pwmtable!B203,0)&amp;","</f>
        <v>P7V198,</v>
      </c>
    </row>
    <row r="201" spans="1:23" x14ac:dyDescent="0.2">
      <c r="A201" t="str">
        <f>"#define P0V"&amp;TEXT(pwmtable!B204,0)&amp;"    "&amp;TEXT(pwmtable!J204,"0")</f>
        <v>#define P0V199    490</v>
      </c>
      <c r="B201" t="str">
        <f>"P0V"&amp;TEXT(pwmtable!B204,0)&amp;","</f>
        <v>P0V199,</v>
      </c>
      <c r="D201" t="str">
        <f>"#define P1V"&amp;TEXT(pwmtable!B204,0)&amp;"    "&amp;TEXT(pwmtable!J204,"0")</f>
        <v>#define P1V199    490</v>
      </c>
      <c r="E201" t="str">
        <f>"P1V"&amp;TEXT(pwmtable!B204,0)&amp;","</f>
        <v>P1V199,</v>
      </c>
      <c r="G201" t="str">
        <f>"#define P2V"&amp;TEXT(pwmtable!B204,0)&amp;"    "&amp;TEXT(pwmtable!J204,"0")</f>
        <v>#define P2V199    490</v>
      </c>
      <c r="H201" t="str">
        <f>"P2V"&amp;TEXT(pwmtable!B204,0)&amp;","</f>
        <v>P2V199,</v>
      </c>
      <c r="J201" t="str">
        <f>"#define P3V"&amp;TEXT(pwmtable!B204,0)&amp;"    "&amp;TEXT(pwmtable!J204,"0")</f>
        <v>#define P3V199    490</v>
      </c>
      <c r="K201" t="str">
        <f>"P3V"&amp;TEXT(pwmtable!B204,0)&amp;","</f>
        <v>P3V199,</v>
      </c>
      <c r="M201" t="str">
        <f>"#define P4V"&amp;TEXT(pwmtable!B204,0)&amp;"    "&amp;TEXT(pwmtable!J204,"0")</f>
        <v>#define P4V199    490</v>
      </c>
      <c r="N201" t="str">
        <f>"P4V"&amp;TEXT(pwmtable!B204,0)&amp;","</f>
        <v>P4V199,</v>
      </c>
      <c r="P201" t="str">
        <f>"#define P5V"&amp;TEXT(pwmtable!B204,0)&amp;"    "&amp;TEXT(pwmtable!J204,"0")</f>
        <v>#define P5V199    490</v>
      </c>
      <c r="Q201" t="str">
        <f>"P5V"&amp;TEXT(pwmtable!B204,0)&amp;","</f>
        <v>P5V199,</v>
      </c>
      <c r="S201" t="str">
        <f>"#define P6V"&amp;TEXT(pwmtable!B204,0)&amp;"    "&amp;TEXT(pwmtable!J204,"0")</f>
        <v>#define P6V199    490</v>
      </c>
      <c r="T201" t="str">
        <f>"P6V"&amp;TEXT(pwmtable!B204,0)&amp;","</f>
        <v>P6V199,</v>
      </c>
      <c r="V201" t="str">
        <f>"#define P7V"&amp;TEXT(pwmtable!B204,0)&amp;"    "&amp;TEXT(pwmtable!J204,"0")</f>
        <v>#define P7V199    490</v>
      </c>
      <c r="W201" t="str">
        <f>"P7V"&amp;TEXT(pwmtable!B204,0)&amp;","</f>
        <v>P7V199,</v>
      </c>
    </row>
  </sheetData>
  <mergeCells count="8">
    <mergeCell ref="S1:T1"/>
    <mergeCell ref="V1:W1"/>
    <mergeCell ref="A1:B1"/>
    <mergeCell ref="D1:E1"/>
    <mergeCell ref="G1:H1"/>
    <mergeCell ref="J1:K1"/>
    <mergeCell ref="M1:N1"/>
    <mergeCell ref="P1:Q1"/>
  </mergeCells>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pwm</vt:lpstr>
      <vt:lpstr>regulation</vt:lpstr>
      <vt:lpstr>pwmtable</vt:lpstr>
      <vt:lpstr>include</vt:lpstr>
    </vt:vector>
  </TitlesOfParts>
  <Company>Divergent,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 Cornell</dc:creator>
  <cp:lastModifiedBy>Brian Cornell</cp:lastModifiedBy>
  <dcterms:created xsi:type="dcterms:W3CDTF">2015-08-22T13:16:31Z</dcterms:created>
  <dcterms:modified xsi:type="dcterms:W3CDTF">2019-04-30T13:21:19Z</dcterms:modified>
</cp:coreProperties>
</file>