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830"/>
  <workbookPr/>
  <mc:AlternateContent xmlns:mc="http://schemas.openxmlformats.org/markup-compatibility/2006">
    <mc:Choice Requires="x15">
      <x15ac:absPath xmlns:x15ac="http://schemas.microsoft.com/office/spreadsheetml/2010/11/ac" url="D:\Dropbox\proj\"/>
    </mc:Choice>
  </mc:AlternateContent>
  <bookViews>
    <workbookView xWindow="3750" yWindow="0" windowWidth="19440" windowHeight="11580" activeTab="2"/>
  </bookViews>
  <sheets>
    <sheet name="3.0" sheetId="1" r:id="rId1"/>
    <sheet name="4.3 lite" sheetId="2" r:id="rId2"/>
    <sheet name="4.6 lite" sheetId="4" r:id="rId3"/>
  </sheets>
  <definedNames>
    <definedName name="table_46">Table_4_6[]</definedName>
  </definedNames>
  <calcPr calcId="171027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9" i="4" l="1"/>
  <c r="J10" i="4"/>
  <c r="K13" i="4" l="1"/>
  <c r="L13" i="4"/>
  <c r="M13" i="4"/>
  <c r="K47" i="4"/>
  <c r="L47" i="4"/>
  <c r="M47" i="4"/>
  <c r="K48" i="4"/>
  <c r="L48" i="4"/>
  <c r="M48" i="4"/>
  <c r="K49" i="4"/>
  <c r="L49" i="4"/>
  <c r="M49" i="4"/>
  <c r="K46" i="4"/>
  <c r="L46" i="4"/>
  <c r="M46" i="4"/>
  <c r="K61" i="4"/>
  <c r="L61" i="4"/>
  <c r="M61" i="4"/>
  <c r="K2" i="4"/>
  <c r="K3" i="4"/>
  <c r="K4" i="4"/>
  <c r="K5" i="4"/>
  <c r="K9" i="4"/>
  <c r="K11" i="4"/>
  <c r="K12" i="4"/>
  <c r="K14" i="4"/>
  <c r="K15" i="4"/>
  <c r="K16" i="4"/>
  <c r="K17" i="4"/>
  <c r="K18" i="4"/>
  <c r="K6" i="4"/>
  <c r="K7" i="4"/>
  <c r="K8" i="4"/>
  <c r="K19" i="4"/>
  <c r="K20" i="4"/>
  <c r="K21" i="4"/>
  <c r="K22" i="4"/>
  <c r="K23" i="4"/>
  <c r="K24" i="4"/>
  <c r="K25" i="4"/>
  <c r="K26" i="4"/>
  <c r="K27" i="4"/>
  <c r="K28" i="4"/>
  <c r="K29" i="4"/>
  <c r="K60" i="4"/>
  <c r="K30" i="4"/>
  <c r="K31" i="4"/>
  <c r="K32" i="4"/>
  <c r="K33" i="4"/>
  <c r="K34" i="4"/>
  <c r="K35" i="4"/>
  <c r="K62" i="4"/>
  <c r="K36" i="4"/>
  <c r="K37" i="4"/>
  <c r="K38" i="4"/>
  <c r="K40" i="4"/>
  <c r="K41" i="4"/>
  <c r="K42" i="4"/>
  <c r="K43" i="4"/>
  <c r="K50" i="4"/>
  <c r="K44" i="4"/>
  <c r="K45" i="4"/>
  <c r="K51" i="4"/>
  <c r="K53" i="4"/>
  <c r="K52" i="4"/>
  <c r="K54" i="4"/>
  <c r="K55" i="4"/>
  <c r="K56" i="4"/>
  <c r="K57" i="4"/>
  <c r="K58" i="4"/>
  <c r="K59" i="4"/>
  <c r="L2" i="4"/>
  <c r="L3" i="4"/>
  <c r="L4" i="4"/>
  <c r="L5" i="4"/>
  <c r="L9" i="4"/>
  <c r="L11" i="4"/>
  <c r="L12" i="4"/>
  <c r="L14" i="4"/>
  <c r="L15" i="4"/>
  <c r="L16" i="4"/>
  <c r="L17" i="4"/>
  <c r="L18" i="4"/>
  <c r="L6" i="4"/>
  <c r="L7" i="4"/>
  <c r="L8" i="4"/>
  <c r="L19" i="4"/>
  <c r="L20" i="4"/>
  <c r="L21" i="4"/>
  <c r="L22" i="4"/>
  <c r="L23" i="4"/>
  <c r="L24" i="4"/>
  <c r="L25" i="4"/>
  <c r="L26" i="4"/>
  <c r="L27" i="4"/>
  <c r="L28" i="4"/>
  <c r="L29" i="4"/>
  <c r="L60" i="4"/>
  <c r="L30" i="4"/>
  <c r="L31" i="4"/>
  <c r="L32" i="4"/>
  <c r="L33" i="4"/>
  <c r="L34" i="4"/>
  <c r="L35" i="4"/>
  <c r="L62" i="4"/>
  <c r="L36" i="4"/>
  <c r="L37" i="4"/>
  <c r="L38" i="4"/>
  <c r="L40" i="4"/>
  <c r="L41" i="4"/>
  <c r="L42" i="4"/>
  <c r="L43" i="4"/>
  <c r="L50" i="4"/>
  <c r="L44" i="4"/>
  <c r="L45" i="4"/>
  <c r="L51" i="4"/>
  <c r="L53" i="4"/>
  <c r="L52" i="4"/>
  <c r="L54" i="4"/>
  <c r="L55" i="4"/>
  <c r="L56" i="4"/>
  <c r="L57" i="4"/>
  <c r="L58" i="4"/>
  <c r="L59" i="4"/>
  <c r="M2" i="4"/>
  <c r="M3" i="4"/>
  <c r="M4" i="4"/>
  <c r="M5" i="4"/>
  <c r="M9" i="4"/>
  <c r="M10" i="4"/>
  <c r="M11" i="4"/>
  <c r="M12" i="4"/>
  <c r="M14" i="4"/>
  <c r="M15" i="4"/>
  <c r="M16" i="4"/>
  <c r="M17" i="4"/>
  <c r="M18" i="4"/>
  <c r="M6" i="4"/>
  <c r="M7" i="4"/>
  <c r="M8" i="4"/>
  <c r="M19" i="4"/>
  <c r="M20" i="4"/>
  <c r="M21" i="4"/>
  <c r="M22" i="4"/>
  <c r="M23" i="4"/>
  <c r="M24" i="4"/>
  <c r="M25" i="4"/>
  <c r="M26" i="4"/>
  <c r="M27" i="4"/>
  <c r="M28" i="4"/>
  <c r="M29" i="4"/>
  <c r="M60" i="4"/>
  <c r="M30" i="4"/>
  <c r="M31" i="4"/>
  <c r="M32" i="4"/>
  <c r="M33" i="4"/>
  <c r="M34" i="4"/>
  <c r="M35" i="4"/>
  <c r="M62" i="4"/>
  <c r="M36" i="4"/>
  <c r="M37" i="4"/>
  <c r="M38" i="4"/>
  <c r="M39" i="4"/>
  <c r="M40" i="4"/>
  <c r="M41" i="4"/>
  <c r="M42" i="4"/>
  <c r="M43" i="4"/>
  <c r="M50" i="4"/>
  <c r="M44" i="4"/>
  <c r="M45" i="4"/>
  <c r="M51" i="4"/>
  <c r="M53" i="4"/>
  <c r="M52" i="4"/>
  <c r="M54" i="4"/>
  <c r="M55" i="4"/>
  <c r="M56" i="4"/>
  <c r="M57" i="4"/>
  <c r="M58" i="4"/>
  <c r="M59" i="4"/>
  <c r="H39" i="4"/>
  <c r="L39" i="4" s="1"/>
  <c r="G39" i="4"/>
  <c r="K39" i="4" s="1"/>
  <c r="H10" i="4"/>
  <c r="L10" i="4" s="1"/>
  <c r="G10" i="4"/>
  <c r="K10" i="4" s="1"/>
  <c r="L63" i="4" l="1"/>
  <c r="M63" i="4"/>
  <c r="K63" i="4"/>
  <c r="K55" i="2"/>
  <c r="L55" i="2"/>
  <c r="M55" i="2"/>
  <c r="K56" i="2"/>
  <c r="L56" i="2"/>
  <c r="M56" i="2"/>
  <c r="K57" i="2"/>
  <c r="L57" i="2"/>
  <c r="M57" i="2"/>
  <c r="K58" i="2"/>
  <c r="L58" i="2"/>
  <c r="M58" i="2"/>
  <c r="K59" i="2"/>
  <c r="L59" i="2"/>
  <c r="M59" i="2"/>
  <c r="K36" i="2" l="1"/>
  <c r="L36" i="2"/>
  <c r="M36" i="2"/>
  <c r="K27" i="2"/>
  <c r="L27" i="2"/>
  <c r="M27" i="2"/>
  <c r="K44" i="2"/>
  <c r="L44" i="2"/>
  <c r="M44" i="2"/>
  <c r="K38" i="2"/>
  <c r="L38" i="2"/>
  <c r="M38" i="2"/>
  <c r="K39" i="2"/>
  <c r="L39" i="2"/>
  <c r="M39" i="2"/>
  <c r="K40" i="2"/>
  <c r="L40" i="2"/>
  <c r="M40" i="2"/>
  <c r="K37" i="2"/>
  <c r="L37" i="2"/>
  <c r="M37" i="2"/>
  <c r="H50" i="2"/>
  <c r="L50" i="2" s="1"/>
  <c r="G50" i="2"/>
  <c r="K50" i="2" s="1"/>
  <c r="K28" i="2"/>
  <c r="L28" i="2"/>
  <c r="M28" i="2"/>
  <c r="K21" i="2"/>
  <c r="L21" i="2"/>
  <c r="M21" i="2"/>
  <c r="K49" i="2"/>
  <c r="L49" i="2"/>
  <c r="M49" i="2"/>
  <c r="M50" i="2"/>
  <c r="K51" i="2"/>
  <c r="L51" i="2"/>
  <c r="M51" i="2"/>
  <c r="K60" i="2"/>
  <c r="L60" i="2"/>
  <c r="M60" i="2"/>
  <c r="K61" i="2"/>
  <c r="L61" i="2"/>
  <c r="M61" i="2"/>
  <c r="K62" i="2"/>
  <c r="L62" i="2"/>
  <c r="M62" i="2"/>
  <c r="K63" i="2"/>
  <c r="L63" i="2"/>
  <c r="M63" i="2"/>
  <c r="K26" i="2"/>
  <c r="L26" i="2"/>
  <c r="M26" i="2"/>
  <c r="K25" i="2"/>
  <c r="L25" i="2"/>
  <c r="M25" i="2"/>
  <c r="K22" i="2"/>
  <c r="L22" i="2"/>
  <c r="M22" i="2"/>
  <c r="K23" i="2"/>
  <c r="L23" i="2"/>
  <c r="M23" i="2"/>
  <c r="K24" i="2"/>
  <c r="L24" i="2"/>
  <c r="M24" i="2"/>
  <c r="K4" i="2" l="1"/>
  <c r="L4" i="2"/>
  <c r="M4" i="2"/>
  <c r="K34" i="2"/>
  <c r="L34" i="2"/>
  <c r="M34" i="2"/>
  <c r="K35" i="2"/>
  <c r="L35" i="2"/>
  <c r="M35" i="2"/>
  <c r="K12" i="2"/>
  <c r="L12" i="2"/>
  <c r="M12" i="2"/>
  <c r="K2" i="2"/>
  <c r="M17" i="2"/>
  <c r="L17" i="2"/>
  <c r="K17" i="2"/>
  <c r="K33" i="2"/>
  <c r="L33" i="2"/>
  <c r="M33" i="2"/>
  <c r="L2" i="2"/>
  <c r="M2" i="2"/>
  <c r="K3" i="2"/>
  <c r="L3" i="2"/>
  <c r="M3" i="2"/>
  <c r="K5" i="2"/>
  <c r="L5" i="2"/>
  <c r="M5" i="2"/>
  <c r="K6" i="2"/>
  <c r="L6" i="2"/>
  <c r="M6" i="2"/>
  <c r="K8" i="2"/>
  <c r="L8" i="2"/>
  <c r="M8" i="2"/>
  <c r="M64" i="2"/>
  <c r="L64" i="2"/>
  <c r="K64" i="2"/>
  <c r="M66" i="2"/>
  <c r="L66" i="2"/>
  <c r="K66" i="2"/>
  <c r="M65" i="2"/>
  <c r="L65" i="2"/>
  <c r="K65" i="2"/>
  <c r="M54" i="2"/>
  <c r="L54" i="2"/>
  <c r="K54" i="2"/>
  <c r="M53" i="2"/>
  <c r="L53" i="2"/>
  <c r="K53" i="2"/>
  <c r="M52" i="2"/>
  <c r="L52" i="2"/>
  <c r="K52" i="2"/>
  <c r="M43" i="2"/>
  <c r="L43" i="2"/>
  <c r="K43" i="2"/>
  <c r="M42" i="2"/>
  <c r="L42" i="2"/>
  <c r="K42" i="2"/>
  <c r="M41" i="2"/>
  <c r="L41" i="2"/>
  <c r="K41" i="2"/>
  <c r="M46" i="2"/>
  <c r="L46" i="2"/>
  <c r="K46" i="2"/>
  <c r="M47" i="2"/>
  <c r="L47" i="2"/>
  <c r="K47" i="2"/>
  <c r="M48" i="2"/>
  <c r="L48" i="2"/>
  <c r="K48" i="2"/>
  <c r="M45" i="2"/>
  <c r="L45" i="2"/>
  <c r="K45" i="2"/>
  <c r="M31" i="2"/>
  <c r="L31" i="2"/>
  <c r="K31" i="2"/>
  <c r="M32" i="2"/>
  <c r="L32" i="2"/>
  <c r="K32" i="2"/>
  <c r="M30" i="2"/>
  <c r="L30" i="2"/>
  <c r="K30" i="2"/>
  <c r="M29" i="2"/>
  <c r="L29" i="2"/>
  <c r="K29" i="2"/>
  <c r="M20" i="2"/>
  <c r="L20" i="2"/>
  <c r="K20" i="2"/>
  <c r="M19" i="2"/>
  <c r="L19" i="2"/>
  <c r="K19" i="2"/>
  <c r="M18" i="2"/>
  <c r="L18" i="2"/>
  <c r="K18" i="2"/>
  <c r="M16" i="2"/>
  <c r="L16" i="2"/>
  <c r="K16" i="2"/>
  <c r="M15" i="2"/>
  <c r="L15" i="2"/>
  <c r="K15" i="2"/>
  <c r="M14" i="2"/>
  <c r="L14" i="2"/>
  <c r="K14" i="2"/>
  <c r="M13" i="2"/>
  <c r="L13" i="2"/>
  <c r="K13" i="2"/>
  <c r="M11" i="2"/>
  <c r="L11" i="2"/>
  <c r="K11" i="2"/>
  <c r="M10" i="2"/>
  <c r="L10" i="2"/>
  <c r="K10" i="2"/>
  <c r="M9" i="2"/>
  <c r="L9" i="2"/>
  <c r="K9" i="2"/>
  <c r="M7" i="2"/>
  <c r="H7" i="2"/>
  <c r="L7" i="2" s="1"/>
  <c r="G7" i="2"/>
  <c r="K7" i="2" s="1"/>
  <c r="K67" i="2" l="1"/>
  <c r="M67" i="2"/>
  <c r="L67" i="2"/>
  <c r="K40" i="1"/>
  <c r="K41" i="1"/>
  <c r="K42" i="1"/>
  <c r="K43" i="1"/>
  <c r="L40" i="1"/>
  <c r="L41" i="1"/>
  <c r="L42" i="1"/>
  <c r="L43" i="1"/>
  <c r="M40" i="1"/>
  <c r="M41" i="1"/>
  <c r="M42" i="1"/>
  <c r="M4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19" i="1"/>
  <c r="L19" i="1"/>
  <c r="K19" i="1"/>
  <c r="K18" i="1"/>
  <c r="L18" i="1"/>
  <c r="M18" i="1"/>
  <c r="K17" i="1"/>
  <c r="L17" i="1"/>
  <c r="M17" i="1"/>
  <c r="H15" i="1"/>
  <c r="G15" i="1"/>
  <c r="H2" i="1" l="1"/>
  <c r="G2" i="1"/>
  <c r="K2" i="1" s="1"/>
  <c r="K21" i="1"/>
  <c r="K22" i="1"/>
  <c r="L21" i="1"/>
  <c r="L22" i="1"/>
  <c r="M21" i="1"/>
  <c r="M22" i="1"/>
  <c r="K16" i="1"/>
  <c r="L16" i="1"/>
  <c r="M16" i="1"/>
  <c r="K23" i="1"/>
  <c r="L23" i="1"/>
  <c r="M23" i="1"/>
  <c r="K20" i="1"/>
  <c r="L20" i="1"/>
  <c r="M20" i="1"/>
  <c r="K15" i="1"/>
  <c r="L15" i="1"/>
  <c r="M15" i="1"/>
  <c r="K14" i="1"/>
  <c r="L14" i="1"/>
  <c r="M14" i="1"/>
  <c r="L2" i="1"/>
  <c r="L3" i="1"/>
  <c r="L4" i="1"/>
  <c r="L5" i="1"/>
  <c r="L6" i="1"/>
  <c r="L7" i="1"/>
  <c r="L8" i="1"/>
  <c r="L9" i="1"/>
  <c r="L10" i="1"/>
  <c r="L11" i="1"/>
  <c r="L12" i="1"/>
  <c r="L13" i="1"/>
  <c r="M2" i="1"/>
  <c r="M3" i="1"/>
  <c r="M4" i="1"/>
  <c r="M5" i="1"/>
  <c r="M6" i="1"/>
  <c r="M7" i="1"/>
  <c r="M8" i="1"/>
  <c r="M9" i="1"/>
  <c r="M10" i="1"/>
  <c r="M11" i="1"/>
  <c r="M12" i="1"/>
  <c r="M13" i="1"/>
  <c r="K3" i="1"/>
  <c r="K4" i="1"/>
  <c r="K5" i="1"/>
  <c r="K6" i="1"/>
  <c r="K7" i="1"/>
  <c r="K8" i="1"/>
  <c r="K9" i="1"/>
  <c r="K10" i="1"/>
  <c r="K11" i="1"/>
  <c r="K12" i="1"/>
  <c r="K13" i="1"/>
  <c r="L44" i="1" l="1"/>
  <c r="K44" i="1"/>
  <c r="M44" i="1"/>
</calcChain>
</file>

<file path=xl/sharedStrings.xml><?xml version="1.0" encoding="utf-8"?>
<sst xmlns="http://schemas.openxmlformats.org/spreadsheetml/2006/main" count="657" uniqueCount="240">
  <si>
    <t>module</t>
  </si>
  <si>
    <t>id</t>
  </si>
  <si>
    <t>part</t>
  </si>
  <si>
    <t>value2</t>
  </si>
  <si>
    <t>value1</t>
  </si>
  <si>
    <t>value3</t>
  </si>
  <si>
    <t>up1</t>
  </si>
  <si>
    <t>up10</t>
  </si>
  <si>
    <t>up100</t>
  </si>
  <si>
    <t>U10</t>
  </si>
  <si>
    <t>D3.0</t>
  </si>
  <si>
    <t>PCB</t>
  </si>
  <si>
    <t>qty</t>
  </si>
  <si>
    <t>tp10</t>
  </si>
  <si>
    <t>tp1</t>
  </si>
  <si>
    <t>tp100</t>
  </si>
  <si>
    <t>U20/21/40</t>
  </si>
  <si>
    <t>OPA1612AIDR</t>
  </si>
  <si>
    <t>Total</t>
  </si>
  <si>
    <t>R2</t>
  </si>
  <si>
    <t>CAY16-10R0F4LF</t>
  </si>
  <si>
    <t>10R</t>
  </si>
  <si>
    <t>R3/4/5/6/10</t>
  </si>
  <si>
    <t>R20/21/41</t>
  </si>
  <si>
    <t>ACASA1001S1001P100</t>
  </si>
  <si>
    <t>R40</t>
  </si>
  <si>
    <t>NOMCT16032001AT1</t>
  </si>
  <si>
    <t>4x</t>
  </si>
  <si>
    <t>8x</t>
  </si>
  <si>
    <t>C?</t>
  </si>
  <si>
    <t>50V X7R</t>
  </si>
  <si>
    <t>C10</t>
  </si>
  <si>
    <t>10V</t>
  </si>
  <si>
    <t>16V</t>
  </si>
  <si>
    <t>C22/23/28/29</t>
  </si>
  <si>
    <t>50V C0G</t>
  </si>
  <si>
    <t>C40/41</t>
  </si>
  <si>
    <t>C42/43/44/45</t>
  </si>
  <si>
    <t>U1</t>
  </si>
  <si>
    <t>XHRA-2HPA-TQ64-C</t>
  </si>
  <si>
    <t>U1.0</t>
  </si>
  <si>
    <t>AT25SF081-SSHD-B</t>
  </si>
  <si>
    <t>U2</t>
  </si>
  <si>
    <t>U31</t>
  </si>
  <si>
    <t>MIC5504-3.3YM5-TR</t>
  </si>
  <si>
    <t>U32</t>
  </si>
  <si>
    <t>U33</t>
  </si>
  <si>
    <t>U34</t>
  </si>
  <si>
    <t>STM1061N28WX6F</t>
  </si>
  <si>
    <t>(OSHPark 4L)</t>
  </si>
  <si>
    <t>(res chip 0603)</t>
  </si>
  <si>
    <t>(cap chip 0603)</t>
  </si>
  <si>
    <t>LM3674MFX-ADJ</t>
  </si>
  <si>
    <t>ADM1085AKSZ</t>
  </si>
  <si>
    <t>Y1</t>
  </si>
  <si>
    <t>SIT2001</t>
  </si>
  <si>
    <t>24MHz</t>
  </si>
  <si>
    <t>C15</t>
  </si>
  <si>
    <t>(cap tant B)</t>
  </si>
  <si>
    <t>(cap tant D)</t>
  </si>
  <si>
    <t>C32</t>
  </si>
  <si>
    <t>(cap chip 0805)</t>
  </si>
  <si>
    <t>25V X7R</t>
  </si>
  <si>
    <t>C33/35</t>
  </si>
  <si>
    <t>25V X5R</t>
  </si>
  <si>
    <t>C36</t>
  </si>
  <si>
    <t>C37</t>
  </si>
  <si>
    <t>C38</t>
  </si>
  <si>
    <t>D1</t>
  </si>
  <si>
    <t>TPD2E001DRLR</t>
  </si>
  <si>
    <t>PCM1794ADBR</t>
  </si>
  <si>
    <t>FB1/21</t>
  </si>
  <si>
    <t>(ferrite chip 0603)</t>
  </si>
  <si>
    <t>800mA</t>
  </si>
  <si>
    <t>J1</t>
  </si>
  <si>
    <t>(USB mini-B)</t>
  </si>
  <si>
    <t>L31</t>
  </si>
  <si>
    <t>(inductor chip 0805)</t>
  </si>
  <si>
    <t>2.2uH</t>
  </si>
  <si>
    <t>1A</t>
  </si>
  <si>
    <t>10KR</t>
  </si>
  <si>
    <t>1KR</t>
  </si>
  <si>
    <t>2KR</t>
  </si>
  <si>
    <t>0.1uF</t>
  </si>
  <si>
    <t>47uF</t>
  </si>
  <si>
    <t>10uF</t>
  </si>
  <si>
    <t>2200pF</t>
  </si>
  <si>
    <t>820pF</t>
  </si>
  <si>
    <t>360pF</t>
  </si>
  <si>
    <t>1uF</t>
  </si>
  <si>
    <t>4.7uF</t>
  </si>
  <si>
    <t>330pF</t>
  </si>
  <si>
    <t>300mR</t>
  </si>
  <si>
    <t>143mR</t>
  </si>
  <si>
    <t>R1</t>
  </si>
  <si>
    <t>4.7R</t>
  </si>
  <si>
    <t>43.2R</t>
  </si>
  <si>
    <t>R3/4/32</t>
  </si>
  <si>
    <t>3.9KR</t>
  </si>
  <si>
    <t>R6/31/33/34/36</t>
  </si>
  <si>
    <t>PCM1798DBR</t>
  </si>
  <si>
    <t>OPA1662AIDR</t>
  </si>
  <si>
    <t>common</t>
  </si>
  <si>
    <t>U80</t>
  </si>
  <si>
    <t>U81</t>
  </si>
  <si>
    <t>X80</t>
  </si>
  <si>
    <t>U50</t>
  </si>
  <si>
    <t>2400pF</t>
  </si>
  <si>
    <t>22uF</t>
  </si>
  <si>
    <t>CC2</t>
  </si>
  <si>
    <t>CC1/10/3/4</t>
  </si>
  <si>
    <t>CC6/7/8/9</t>
  </si>
  <si>
    <t>R31/32</t>
  </si>
  <si>
    <t>R20/21/30</t>
  </si>
  <si>
    <t>ACASA2001S2001P1AT</t>
  </si>
  <si>
    <t>TPS65131</t>
  </si>
  <si>
    <t>TPS7A33</t>
  </si>
  <si>
    <t>U2/3</t>
  </si>
  <si>
    <t>U4</t>
  </si>
  <si>
    <t>LTC3541EDD-1#PBF</t>
  </si>
  <si>
    <t>D60</t>
  </si>
  <si>
    <t>SIT2001 / SIT9201</t>
  </si>
  <si>
    <t>TPS7A4701RGWR</t>
  </si>
  <si>
    <t>10118194-0001LF</t>
  </si>
  <si>
    <t>micro-B</t>
  </si>
  <si>
    <t>IS25LQ016B-JNLE</t>
  </si>
  <si>
    <t>R10</t>
  </si>
  <si>
    <t>X60</t>
  </si>
  <si>
    <t>X61</t>
  </si>
  <si>
    <t>KC3225K24.5760C1GE00</t>
  </si>
  <si>
    <t>24.576MHz</t>
  </si>
  <si>
    <t>KC3225K22.5792C1GE00</t>
  </si>
  <si>
    <t>22.5792MHz</t>
  </si>
  <si>
    <t>L1/2</t>
  </si>
  <si>
    <t>SRU5028A-4R7Y</t>
  </si>
  <si>
    <t>4.7uH</t>
  </si>
  <si>
    <t>D1/2</t>
  </si>
  <si>
    <t>MBR1020VL</t>
  </si>
  <si>
    <t>20V</t>
  </si>
  <si>
    <t>U40</t>
  </si>
  <si>
    <t>OPA1622IDRCR</t>
  </si>
  <si>
    <t>J40</t>
  </si>
  <si>
    <t>POT</t>
  </si>
  <si>
    <t>SJ1-3533NG</t>
  </si>
  <si>
    <t>C30/31</t>
  </si>
  <si>
    <t>C32/33/34/35</t>
  </si>
  <si>
    <t>2.2uF</t>
  </si>
  <si>
    <t>R40/41</t>
  </si>
  <si>
    <t>(res chip 0805)</t>
  </si>
  <si>
    <t>PTD902-?????-A103</t>
  </si>
  <si>
    <t>L50</t>
  </si>
  <si>
    <t>R80</t>
  </si>
  <si>
    <t>R81</t>
  </si>
  <si>
    <t>R83</t>
  </si>
  <si>
    <t>(OSHPark 2L)</t>
  </si>
  <si>
    <t>R50</t>
  </si>
  <si>
    <t>30KR</t>
  </si>
  <si>
    <t>R51</t>
  </si>
  <si>
    <t>R53</t>
  </si>
  <si>
    <t>120KR</t>
  </si>
  <si>
    <t>1.1MR</t>
  </si>
  <si>
    <t>150KR</t>
  </si>
  <si>
    <t>R52/R62</t>
  </si>
  <si>
    <t>C50</t>
  </si>
  <si>
    <t>22pF</t>
  </si>
  <si>
    <t>16V X7R</t>
  </si>
  <si>
    <t>U82</t>
  </si>
  <si>
    <t>C95</t>
  </si>
  <si>
    <t>40.2KR</t>
  </si>
  <si>
    <t>DAC</t>
  </si>
  <si>
    <t>USB</t>
  </si>
  <si>
    <t>Output</t>
  </si>
  <si>
    <t>main</t>
  </si>
  <si>
    <t>Power</t>
  </si>
  <si>
    <t>D40</t>
  </si>
  <si>
    <t>TPD2E1B06DRLR</t>
  </si>
  <si>
    <t>ESD</t>
  </si>
  <si>
    <t>R4/5</t>
  </si>
  <si>
    <t>33R</t>
  </si>
  <si>
    <t>C6/41</t>
  </si>
  <si>
    <t>4.7nF</t>
  </si>
  <si>
    <t>10nF</t>
  </si>
  <si>
    <t>C7</t>
  </si>
  <si>
    <t>C8</t>
  </si>
  <si>
    <t>220nF</t>
  </si>
  <si>
    <t>C9/10</t>
  </si>
  <si>
    <t>10pF</t>
  </si>
  <si>
    <t>C22/32/43</t>
  </si>
  <si>
    <t>R1/41</t>
  </si>
  <si>
    <t>620KR</t>
  </si>
  <si>
    <t>R2/4</t>
  </si>
  <si>
    <t>130KR</t>
  </si>
  <si>
    <t>750KR</t>
  </si>
  <si>
    <t>R3</t>
  </si>
  <si>
    <t>R7</t>
  </si>
  <si>
    <t>100R</t>
  </si>
  <si>
    <t>R42</t>
  </si>
  <si>
    <t>UPower</t>
  </si>
  <si>
    <t>U51</t>
  </si>
  <si>
    <t>U52</t>
  </si>
  <si>
    <t>MIC803-30D2VC3-TR</t>
  </si>
  <si>
    <t>3V</t>
  </si>
  <si>
    <t>20ms</t>
  </si>
  <si>
    <t>3.3V</t>
  </si>
  <si>
    <t>400mA</t>
  </si>
  <si>
    <t>1V</t>
  </si>
  <si>
    <t>600mA</t>
  </si>
  <si>
    <t>PTD902-2015F-A103</t>
  </si>
  <si>
    <t>C20/21/22/23</t>
  </si>
  <si>
    <t>U20/30</t>
  </si>
  <si>
    <t>LP38798SD-ADJ/NOPB</t>
  </si>
  <si>
    <t>LMR62014XMF/NOPB</t>
  </si>
  <si>
    <t>R41</t>
  </si>
  <si>
    <t>C22/32/41</t>
  </si>
  <si>
    <t>430pF</t>
  </si>
  <si>
    <t>62KR</t>
  </si>
  <si>
    <t>13.3KR</t>
  </si>
  <si>
    <t>R20</t>
  </si>
  <si>
    <t>R21</t>
  </si>
  <si>
    <t>R30</t>
  </si>
  <si>
    <t>R31</t>
  </si>
  <si>
    <t>51KR</t>
  </si>
  <si>
    <t>16KR</t>
  </si>
  <si>
    <t>TYS6045100M-10</t>
  </si>
  <si>
    <t>10uH</t>
  </si>
  <si>
    <t>48mR</t>
  </si>
  <si>
    <t>2.45A</t>
  </si>
  <si>
    <t>D1/2/3/4</t>
  </si>
  <si>
    <t>MBR230S1F-7</t>
  </si>
  <si>
    <t>30V</t>
  </si>
  <si>
    <t>2A</t>
  </si>
  <si>
    <t>420mV</t>
  </si>
  <si>
    <t>U20/21</t>
  </si>
  <si>
    <t>OPA1642AIDR</t>
  </si>
  <si>
    <t>BRC2012T2R2MD</t>
  </si>
  <si>
    <t>L1</t>
  </si>
  <si>
    <t>TPS7A3301RGWR</t>
  </si>
  <si>
    <t>U30</t>
  </si>
  <si>
    <t>R5</t>
  </si>
  <si>
    <t>4x pack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</si>
</sst>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[$$-409]* #,##0.00_);_([$$-409]* \(#,##0.00\);_([$$-409]* &quot;-&quot;??_);_(@_)"/>
    <numFmt numFmtId="165" formatCode="_([$$-409]* #,##0.000_);_([$$-409]* \(#,##0.000\);_([$$-409]* &quot;-&quot;??_);_(@_)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164" fontId="0" fillId="0" borderId="0" xfId="0" applyNumberFormat="1"/>
    <xf numFmtId="9" fontId="0" fillId="0" borderId="0" xfId="0" quotePrefix="1" applyNumberFormat="1"/>
    <xf numFmtId="10" fontId="0" fillId="0" borderId="0" xfId="0" applyNumberFormat="1"/>
    <xf numFmtId="9" fontId="0" fillId="0" borderId="0" xfId="0" applyNumberFormat="1"/>
    <xf numFmtId="0" fontId="0" fillId="0" borderId="0" xfId="0" applyBorder="1"/>
    <xf numFmtId="165" fontId="0" fillId="0" borderId="0" xfId="0" applyNumberFormat="1"/>
    <xf numFmtId="0" fontId="0" fillId="0" borderId="0" xfId="0" applyAlignment="1">
      <alignment wrapText="1"/>
    </xf>
  </cellXfs>
  <cellStyles count="1">
    <cellStyle name="Normal" xfId="0" builtinId="0"/>
  </cellStyles>
  <dxfs count="27">
    <dxf>
      <numFmt numFmtId="164" formatCode="_([$$-409]* #,##0.00_);_([$$-409]* \(#,##0.00\);_([$$-409]* &quot;-&quot;??_);_(@_)"/>
    </dxf>
    <dxf>
      <numFmt numFmtId="164" formatCode="_([$$-409]* #,##0.00_);_([$$-409]* \(#,##0.00\);_([$$-409]* &quot;-&quot;??_);_(@_)"/>
    </dxf>
    <dxf>
      <numFmt numFmtId="164" formatCode="_([$$-409]* #,##0.00_);_([$$-409]* \(#,##0.00\);_([$$-409]* &quot;-&quot;??_);_(@_)"/>
    </dxf>
    <dxf>
      <numFmt numFmtId="164" formatCode="_([$$-409]* #,##0.00_);_([$$-409]* \(#,##0.00\);_([$$-409]* &quot;-&quot;??_);_(@_)"/>
    </dxf>
    <dxf>
      <numFmt numFmtId="164" formatCode="_([$$-409]* #,##0.00_);_([$$-409]* \(#,##0.00\);_([$$-409]* &quot;-&quot;??_);_(@_)"/>
    </dxf>
    <dxf>
      <numFmt numFmtId="164" formatCode="_([$$-409]* #,##0.00_);_([$$-409]* \(#,##0.00\);_([$$-409]* &quot;-&quot;??_);_(@_)"/>
    </dxf>
    <dxf>
      <numFmt numFmtId="165" formatCode="_([$$-409]* #,##0.000_);_([$$-409]* \(#,##0.000\);_([$$-409]* &quot;-&quot;??_);_(@_)"/>
    </dxf>
    <dxf>
      <numFmt numFmtId="165" formatCode="_([$$-409]* #,##0.000_);_([$$-409]* \(#,##0.000\);_([$$-409]* &quot;-&quot;??_);_(@_)"/>
    </dxf>
    <dxf>
      <numFmt numFmtId="165" formatCode="_([$$-409]* #,##0.000_);_([$$-409]* \(#,##0.000\);_([$$-409]* &quot;-&quot;??_);_(@_)"/>
    </dxf>
    <dxf>
      <numFmt numFmtId="164" formatCode="_([$$-409]* #,##0.00_);_([$$-409]* \(#,##0.00\);_([$$-409]* &quot;-&quot;??_);_(@_)"/>
    </dxf>
    <dxf>
      <numFmt numFmtId="164" formatCode="_([$$-409]* #,##0.00_);_([$$-409]* \(#,##0.00\);_([$$-409]* &quot;-&quot;??_);_(@_)"/>
    </dxf>
    <dxf>
      <numFmt numFmtId="164" formatCode="_([$$-409]* #,##0.00_);_([$$-409]* \(#,##0.00\);_([$$-409]* &quot;-&quot;??_);_(@_)"/>
    </dxf>
    <dxf>
      <numFmt numFmtId="164" formatCode="_([$$-409]* #,##0.00_);_([$$-409]* \(#,##0.00\);_([$$-409]* &quot;-&quot;??_);_(@_)"/>
    </dxf>
    <dxf>
      <numFmt numFmtId="164" formatCode="_([$$-409]* #,##0.00_);_([$$-409]* \(#,##0.00\);_([$$-409]* &quot;-&quot;??_);_(@_)"/>
    </dxf>
    <dxf>
      <numFmt numFmtId="164" formatCode="_([$$-409]* #,##0.00_);_([$$-409]* \(#,##0.00\);_([$$-409]* &quot;-&quot;??_);_(@_)"/>
    </dxf>
    <dxf>
      <numFmt numFmtId="165" formatCode="_([$$-409]* #,##0.000_);_([$$-409]* \(#,##0.000\);_([$$-409]* &quot;-&quot;??_);_(@_)"/>
    </dxf>
    <dxf>
      <numFmt numFmtId="165" formatCode="_([$$-409]* #,##0.000_);_([$$-409]* \(#,##0.000\);_([$$-409]* &quot;-&quot;??_);_(@_)"/>
    </dxf>
    <dxf>
      <numFmt numFmtId="165" formatCode="_([$$-409]* #,##0.000_);_([$$-409]* \(#,##0.000\);_([$$-409]* &quot;-&quot;??_);_(@_)"/>
    </dxf>
    <dxf>
      <numFmt numFmtId="164" formatCode="_([$$-409]* #,##0.00_);_([$$-409]* \(#,##0.00\);_([$$-409]* &quot;-&quot;??_);_(@_)"/>
    </dxf>
    <dxf>
      <numFmt numFmtId="164" formatCode="_([$$-409]* #,##0.00_);_([$$-409]* \(#,##0.00\);_([$$-409]* &quot;-&quot;??_);_(@_)"/>
    </dxf>
    <dxf>
      <numFmt numFmtId="164" formatCode="_([$$-409]* #,##0.00_);_([$$-409]* \(#,##0.00\);_([$$-409]* &quot;-&quot;??_);_(@_)"/>
    </dxf>
    <dxf>
      <numFmt numFmtId="164" formatCode="_([$$-409]* #,##0.00_);_([$$-409]* \(#,##0.00\);_([$$-409]* &quot;-&quot;??_);_(@_)"/>
    </dxf>
    <dxf>
      <numFmt numFmtId="164" formatCode="_([$$-409]* #,##0.00_);_([$$-409]* \(#,##0.00\);_([$$-409]* &quot;-&quot;??_);_(@_)"/>
    </dxf>
    <dxf>
      <numFmt numFmtId="164" formatCode="_([$$-409]* #,##0.00_);_([$$-409]* \(#,##0.00\);_([$$-409]* &quot;-&quot;??_);_(@_)"/>
    </dxf>
    <dxf>
      <numFmt numFmtId="164" formatCode="_([$$-409]* #,##0.00_);_([$$-409]* \(#,##0.00\);_([$$-409]* &quot;-&quot;??_);_(@_)"/>
    </dxf>
    <dxf>
      <numFmt numFmtId="164" formatCode="_([$$-409]* #,##0.00_);_([$$-409]* \(#,##0.00\);_([$$-409]* &quot;-&quot;??_);_(@_)"/>
    </dxf>
    <dxf>
      <numFmt numFmtId="164" formatCode="_([$$-409]* #,##0.00_);_([$$-409]* \(#,##0.00\);_([$$-409]* &quot;-&quot;??_);_(@_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_3_0" displayName="Table_3_0" ref="A1:M44" totalsRowCount="1">
  <autoFilter ref="A1:M43"/>
  <tableColumns count="13">
    <tableColumn id="1" name="module" totalsRowLabel="Total"/>
    <tableColumn id="2" name="id"/>
    <tableColumn id="3" name="part"/>
    <tableColumn id="4" name="value1"/>
    <tableColumn id="5" name="value2"/>
    <tableColumn id="6" name="value3"/>
    <tableColumn id="7" name="up1" dataDxfId="26"/>
    <tableColumn id="8" name="up10" dataDxfId="25"/>
    <tableColumn id="9" name="up100" dataDxfId="24"/>
    <tableColumn id="10" name="qty"/>
    <tableColumn id="11" name="tp1" totalsRowFunction="sum" dataDxfId="23" totalsRowDxfId="22">
      <calculatedColumnFormula>IF(Table_3_0[qty]*1 &lt; 10, Table_3_0[up1]*Table_3_0[qty], IF(Table_3_0[qty]*1 &lt; 100, Table_3_0[up10]*Table_3_0[qty], Table_3_0[up100]*Table_3_0[qty]))</calculatedColumnFormula>
    </tableColumn>
    <tableColumn id="12" name="tp10" totalsRowFunction="sum" dataDxfId="21" totalsRowDxfId="20">
      <calculatedColumnFormula>IF(Table_3_0[qty]*10 &lt; 100, Table_3_0[up10]*Table_3_0[qty], Table_3_0[up100]*Table_3_0[qty])</calculatedColumnFormula>
    </tableColumn>
    <tableColumn id="13" name="tp100" totalsRowFunction="sum" dataDxfId="19" totalsRowDxfId="18">
      <calculatedColumnFormula>Table_3_0[up100]*Table_3_0[qty]</calculatedColumnFormula>
    </tableColumn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id="2" name="Table_4_3" displayName="Table_4_3" ref="A1:M67" totalsRowCount="1">
  <autoFilter ref="A1:M66"/>
  <tableColumns count="13">
    <tableColumn id="1" name="module" totalsRowLabel="Total"/>
    <tableColumn id="2" name="id"/>
    <tableColumn id="3" name="part"/>
    <tableColumn id="4" name="value1"/>
    <tableColumn id="5" name="value2"/>
    <tableColumn id="6" name="value3"/>
    <tableColumn id="7" name="up1" dataDxfId="17"/>
    <tableColumn id="8" name="up10" dataDxfId="16"/>
    <tableColumn id="9" name="up100" dataDxfId="15"/>
    <tableColumn id="10" name="qty"/>
    <tableColumn id="11" name="tp1" totalsRowFunction="sum" dataDxfId="14" totalsRowDxfId="13">
      <calculatedColumnFormula>IF(Table_4_3[qty]*1 &lt; 10, Table_4_3[up1]*Table_4_3[qty], IF(Table_4_3[qty]*1 &lt; 100, Table_4_3[up10]*Table_4_3[qty], Table_4_3[up100]*Table_4_3[qty]))</calculatedColumnFormula>
    </tableColumn>
    <tableColumn id="12" name="tp10" totalsRowFunction="sum" dataDxfId="12" totalsRowDxfId="11">
      <calculatedColumnFormula>IF(Table_4_3[qty]*10 &lt; 100, Table_4_3[up10]*Table_4_3[qty], Table_4_3[up100]*Table_4_3[qty])</calculatedColumnFormula>
    </tableColumn>
    <tableColumn id="13" name="tp100" totalsRowFunction="sum" dataDxfId="10" totalsRowDxfId="9">
      <calculatedColumnFormula>Table_4_3[up100]*Table_4_3[qty]</calculatedColumnFormula>
    </tableColumn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id="3" name="Table_4_6" displayName="Table_4_6" ref="A1:M63" totalsRowCount="1">
  <autoFilter ref="A1:M62"/>
  <tableColumns count="13">
    <tableColumn id="1" name="module" totalsRowLabel="Total"/>
    <tableColumn id="2" name="id"/>
    <tableColumn id="3" name="part"/>
    <tableColumn id="4" name="value1"/>
    <tableColumn id="5" name="value2"/>
    <tableColumn id="6" name="value3"/>
    <tableColumn id="7" name="up1" dataDxfId="8"/>
    <tableColumn id="8" name="up10" dataDxfId="7"/>
    <tableColumn id="9" name="up100" dataDxfId="6"/>
    <tableColumn id="10" name="qty"/>
    <tableColumn id="11" name="tp1" totalsRowFunction="sum" dataDxfId="5" totalsRowDxfId="2">
      <calculatedColumnFormula>IF(Table_4_6[qty]*1 &lt; 10, Table_4_6[up1]*Table_4_6[qty], IF(Table_4_6[qty]*1 &lt; 100, Table_4_6[up10]*Table_4_6[qty], Table_4_6[up100]*Table_4_6[qty]))</calculatedColumnFormula>
    </tableColumn>
    <tableColumn id="12" name="tp10" totalsRowFunction="sum" dataDxfId="4" totalsRowDxfId="1">
      <calculatedColumnFormula>IF(Table_4_6[qty]*10 &lt; 100, Table_4_6[up10]*Table_4_6[qty], Table_4_6[up100]*Table_4_6[qty])</calculatedColumnFormula>
    </tableColumn>
    <tableColumn id="13" name="tp100" totalsRowFunction="sum" dataDxfId="3" totalsRowDxfId="0">
      <calculatedColumnFormula>Table_4_6[up100]*Table_4_6[qty]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workbookViewId="0">
      <selection activeCell="A2" sqref="A2"/>
    </sheetView>
  </sheetViews>
  <sheetFormatPr defaultRowHeight="15" x14ac:dyDescent="0.25"/>
  <cols>
    <col min="1" max="1" width="10.140625" bestFit="1" customWidth="1"/>
    <col min="2" max="2" width="14.7109375" bestFit="1" customWidth="1"/>
    <col min="3" max="3" width="20.42578125" bestFit="1" customWidth="1"/>
    <col min="4" max="6" width="9.140625" bestFit="1" customWidth="1"/>
    <col min="7" max="8" width="8" bestFit="1" customWidth="1"/>
    <col min="9" max="9" width="8.5703125" bestFit="1" customWidth="1"/>
    <col min="10" max="10" width="7" bestFit="1" customWidth="1"/>
    <col min="11" max="12" width="8" bestFit="1" customWidth="1"/>
    <col min="13" max="13" width="8.140625" bestFit="1" customWidth="1"/>
  </cols>
  <sheetData>
    <row r="1" spans="1:13" x14ac:dyDescent="0.25">
      <c r="A1" t="s">
        <v>0</v>
      </c>
      <c r="B1" t="s">
        <v>1</v>
      </c>
      <c r="C1" t="s">
        <v>2</v>
      </c>
      <c r="D1" t="s">
        <v>4</v>
      </c>
      <c r="E1" t="s">
        <v>3</v>
      </c>
      <c r="F1" t="s">
        <v>5</v>
      </c>
      <c r="G1" t="s">
        <v>6</v>
      </c>
      <c r="H1" t="s">
        <v>7</v>
      </c>
      <c r="I1" t="s">
        <v>8</v>
      </c>
      <c r="J1" t="s">
        <v>12</v>
      </c>
      <c r="K1" t="s">
        <v>14</v>
      </c>
      <c r="L1" t="s">
        <v>13</v>
      </c>
      <c r="M1" t="s">
        <v>15</v>
      </c>
    </row>
    <row r="2" spans="1:13" x14ac:dyDescent="0.25">
      <c r="A2" t="s">
        <v>10</v>
      </c>
      <c r="B2" t="s">
        <v>11</v>
      </c>
      <c r="C2" t="s">
        <v>49</v>
      </c>
      <c r="G2" s="1">
        <f>10/3</f>
        <v>3.3333333333333335</v>
      </c>
      <c r="H2" s="1">
        <f>10/3</f>
        <v>3.3333333333333335</v>
      </c>
      <c r="I2" s="1">
        <v>2</v>
      </c>
      <c r="J2">
        <v>1.94</v>
      </c>
      <c r="K2" s="1">
        <f>IF(Table_3_0[qty]*1 &lt; 10, Table_3_0[up1]*Table_3_0[qty], IF(Table_3_0[qty]*1 &lt; 100, Table_3_0[up10]*Table_3_0[qty], Table_3_0[up100]*Table_3_0[qty]))</f>
        <v>6.4666666666666668</v>
      </c>
      <c r="L2" s="1">
        <f>IF(Table_3_0[qty]*10 &lt; 100, Table_3_0[up10]*Table_3_0[qty], Table_3_0[up100]*Table_3_0[qty])</f>
        <v>6.4666666666666668</v>
      </c>
      <c r="M2" s="1">
        <f>Table_3_0[up100]*Table_3_0[qty]</f>
        <v>3.88</v>
      </c>
    </row>
    <row r="3" spans="1:13" x14ac:dyDescent="0.25">
      <c r="A3" t="s">
        <v>10</v>
      </c>
      <c r="B3" t="s">
        <v>9</v>
      </c>
      <c r="C3" t="s">
        <v>70</v>
      </c>
      <c r="G3" s="1">
        <v>13.83</v>
      </c>
      <c r="H3" s="1">
        <v>12.68</v>
      </c>
      <c r="I3" s="1">
        <v>10.705</v>
      </c>
      <c r="J3">
        <v>1</v>
      </c>
      <c r="K3" s="1">
        <f>IF(Table_3_0[qty]*1 &lt; 10, Table_3_0[up1]*Table_3_0[qty], IF(Table_3_0[qty]*1 &lt; 100, Table_3_0[up10]*Table_3_0[qty], Table_3_0[up100]*Table_3_0[qty]))</f>
        <v>13.83</v>
      </c>
      <c r="L3" s="1">
        <f>IF(Table_3_0[qty]*10 &lt; 100, Table_3_0[up10]*Table_3_0[qty], Table_3_0[up100]*Table_3_0[qty])</f>
        <v>12.68</v>
      </c>
      <c r="M3" s="1">
        <f>Table_3_0[up100]*Table_3_0[qty]</f>
        <v>10.705</v>
      </c>
    </row>
    <row r="4" spans="1:13" x14ac:dyDescent="0.25">
      <c r="A4" t="s">
        <v>10</v>
      </c>
      <c r="B4" t="s">
        <v>16</v>
      </c>
      <c r="C4" t="s">
        <v>17</v>
      </c>
      <c r="G4" s="1">
        <v>6.76</v>
      </c>
      <c r="H4" s="1">
        <v>6.0640000000000001</v>
      </c>
      <c r="I4" s="1">
        <v>4.9748000000000001</v>
      </c>
      <c r="J4">
        <v>3</v>
      </c>
      <c r="K4" s="1">
        <f>IF(Table_3_0[qty]*1 &lt; 10, Table_3_0[up1]*Table_3_0[qty], IF(Table_3_0[qty]*1 &lt; 100, Table_3_0[up10]*Table_3_0[qty], Table_3_0[up100]*Table_3_0[qty]))</f>
        <v>20.28</v>
      </c>
      <c r="L4" s="1">
        <f>IF(Table_3_0[qty]*10 &lt; 100, Table_3_0[up10]*Table_3_0[qty], Table_3_0[up100]*Table_3_0[qty])</f>
        <v>18.192</v>
      </c>
      <c r="M4" s="1">
        <f>Table_3_0[up100]*Table_3_0[qty]</f>
        <v>14.9244</v>
      </c>
    </row>
    <row r="5" spans="1:13" x14ac:dyDescent="0.25">
      <c r="A5" t="s">
        <v>10</v>
      </c>
      <c r="B5" t="s">
        <v>19</v>
      </c>
      <c r="C5" t="s">
        <v>20</v>
      </c>
      <c r="D5" t="s">
        <v>21</v>
      </c>
      <c r="F5" t="s">
        <v>27</v>
      </c>
      <c r="G5" s="1">
        <v>0.17</v>
      </c>
      <c r="H5" s="1">
        <v>0.16</v>
      </c>
      <c r="I5" s="1">
        <v>0.12770000000000001</v>
      </c>
      <c r="J5">
        <v>1</v>
      </c>
      <c r="K5" s="1">
        <f>IF(Table_3_0[qty]*1 &lt; 10, Table_3_0[up1]*Table_3_0[qty], IF(Table_3_0[qty]*1 &lt; 100, Table_3_0[up10]*Table_3_0[qty], Table_3_0[up100]*Table_3_0[qty]))</f>
        <v>0.17</v>
      </c>
      <c r="L5" s="1">
        <f>IF(Table_3_0[qty]*10 &lt; 100, Table_3_0[up10]*Table_3_0[qty], Table_3_0[up100]*Table_3_0[qty])</f>
        <v>0.16</v>
      </c>
      <c r="M5" s="1">
        <f>Table_3_0[up100]*Table_3_0[qty]</f>
        <v>0.12770000000000001</v>
      </c>
    </row>
    <row r="6" spans="1:13" x14ac:dyDescent="0.25">
      <c r="A6" t="s">
        <v>10</v>
      </c>
      <c r="B6" t="s">
        <v>22</v>
      </c>
      <c r="C6" t="s">
        <v>50</v>
      </c>
      <c r="D6" t="s">
        <v>80</v>
      </c>
      <c r="E6" s="2">
        <v>0.01</v>
      </c>
      <c r="G6" s="1">
        <v>0.1</v>
      </c>
      <c r="H6" s="1">
        <v>1.4E-2</v>
      </c>
      <c r="I6" s="1">
        <v>5.7000000000000002E-3</v>
      </c>
      <c r="J6">
        <v>5</v>
      </c>
      <c r="K6" s="1">
        <f>IF(Table_3_0[qty]*1 &lt; 10, Table_3_0[up1]*Table_3_0[qty], IF(Table_3_0[qty]*1 &lt; 100, Table_3_0[up10]*Table_3_0[qty], Table_3_0[up100]*Table_3_0[qty]))</f>
        <v>0.5</v>
      </c>
      <c r="L6" s="1">
        <f>IF(Table_3_0[qty]*10 &lt; 100, Table_3_0[up10]*Table_3_0[qty], Table_3_0[up100]*Table_3_0[qty])</f>
        <v>7.0000000000000007E-2</v>
      </c>
      <c r="M6" s="1">
        <f>Table_3_0[up100]*Table_3_0[qty]</f>
        <v>2.8500000000000001E-2</v>
      </c>
    </row>
    <row r="7" spans="1:13" x14ac:dyDescent="0.25">
      <c r="A7" t="s">
        <v>10</v>
      </c>
      <c r="B7" t="s">
        <v>23</v>
      </c>
      <c r="C7" t="s">
        <v>24</v>
      </c>
      <c r="D7" t="s">
        <v>81</v>
      </c>
      <c r="E7" s="3">
        <v>1E-3</v>
      </c>
      <c r="F7" t="s">
        <v>27</v>
      </c>
      <c r="G7" s="1">
        <v>0.8</v>
      </c>
      <c r="H7" s="1">
        <v>0.66400000000000003</v>
      </c>
      <c r="I7" s="1">
        <v>0.44569999999999999</v>
      </c>
      <c r="J7">
        <v>3</v>
      </c>
      <c r="K7" s="1">
        <f>IF(Table_3_0[qty]*1 &lt; 10, Table_3_0[up1]*Table_3_0[qty], IF(Table_3_0[qty]*1 &lt; 100, Table_3_0[up10]*Table_3_0[qty], Table_3_0[up100]*Table_3_0[qty]))</f>
        <v>2.4000000000000004</v>
      </c>
      <c r="L7" s="1">
        <f>IF(Table_3_0[qty]*10 &lt; 100, Table_3_0[up10]*Table_3_0[qty], Table_3_0[up100]*Table_3_0[qty])</f>
        <v>1.992</v>
      </c>
      <c r="M7" s="1">
        <f>Table_3_0[up100]*Table_3_0[qty]</f>
        <v>1.3371</v>
      </c>
    </row>
    <row r="8" spans="1:13" x14ac:dyDescent="0.25">
      <c r="A8" t="s">
        <v>10</v>
      </c>
      <c r="B8" t="s">
        <v>25</v>
      </c>
      <c r="C8" t="s">
        <v>26</v>
      </c>
      <c r="D8" t="s">
        <v>82</v>
      </c>
      <c r="E8" s="3">
        <v>1E-3</v>
      </c>
      <c r="F8" t="s">
        <v>28</v>
      </c>
      <c r="G8" s="1">
        <v>4.58</v>
      </c>
      <c r="H8" s="1">
        <v>4.1360000000000001</v>
      </c>
      <c r="I8" s="1">
        <v>3.08</v>
      </c>
      <c r="J8">
        <v>1</v>
      </c>
      <c r="K8" s="1">
        <f>IF(Table_3_0[qty]*1 &lt; 10, Table_3_0[up1]*Table_3_0[qty], IF(Table_3_0[qty]*1 &lt; 100, Table_3_0[up10]*Table_3_0[qty], Table_3_0[up100]*Table_3_0[qty]))</f>
        <v>4.58</v>
      </c>
      <c r="L8" s="1">
        <f>IF(Table_3_0[qty]*10 &lt; 100, Table_3_0[up10]*Table_3_0[qty], Table_3_0[up100]*Table_3_0[qty])</f>
        <v>4.1360000000000001</v>
      </c>
      <c r="M8" s="1">
        <f>Table_3_0[up100]*Table_3_0[qty]</f>
        <v>3.08</v>
      </c>
    </row>
    <row r="9" spans="1:13" x14ac:dyDescent="0.25">
      <c r="A9" t="s">
        <v>10</v>
      </c>
      <c r="B9" t="s">
        <v>29</v>
      </c>
      <c r="C9" t="s">
        <v>51</v>
      </c>
      <c r="D9" t="s">
        <v>83</v>
      </c>
      <c r="E9" s="4">
        <v>0.1</v>
      </c>
      <c r="F9" t="s">
        <v>30</v>
      </c>
      <c r="G9" s="1">
        <v>0.1</v>
      </c>
      <c r="H9" s="1">
        <v>2.5000000000000001E-2</v>
      </c>
      <c r="I9" s="1">
        <v>1.11E-2</v>
      </c>
      <c r="J9">
        <v>12</v>
      </c>
      <c r="K9" s="1">
        <f>IF(Table_3_0[qty]*1 &lt; 10, Table_3_0[up1]*Table_3_0[qty], IF(Table_3_0[qty]*1 &lt; 100, Table_3_0[up10]*Table_3_0[qty], Table_3_0[up100]*Table_3_0[qty]))</f>
        <v>0.30000000000000004</v>
      </c>
      <c r="L9" s="1">
        <f>IF(Table_3_0[qty]*10 &lt; 100, Table_3_0[up10]*Table_3_0[qty], Table_3_0[up100]*Table_3_0[qty])</f>
        <v>0.13320000000000001</v>
      </c>
      <c r="M9" s="1">
        <f>Table_3_0[up100]*Table_3_0[qty]</f>
        <v>0.13320000000000001</v>
      </c>
    </row>
    <row r="10" spans="1:13" x14ac:dyDescent="0.25">
      <c r="A10" t="s">
        <v>10</v>
      </c>
      <c r="B10" t="s">
        <v>31</v>
      </c>
      <c r="C10" t="s">
        <v>59</v>
      </c>
      <c r="D10" t="s">
        <v>84</v>
      </c>
      <c r="E10" s="4">
        <v>0.1</v>
      </c>
      <c r="F10" t="s">
        <v>32</v>
      </c>
      <c r="G10" s="1">
        <v>0.79</v>
      </c>
      <c r="H10" s="1">
        <v>0.60099999999999998</v>
      </c>
      <c r="I10" s="1">
        <v>0.42970000000000003</v>
      </c>
      <c r="J10">
        <v>1</v>
      </c>
      <c r="K10" s="1">
        <f>IF(Table_3_0[qty]*1 &lt; 10, Table_3_0[up1]*Table_3_0[qty], IF(Table_3_0[qty]*1 &lt; 100, Table_3_0[up10]*Table_3_0[qty], Table_3_0[up100]*Table_3_0[qty]))</f>
        <v>0.79</v>
      </c>
      <c r="L10" s="1">
        <f>IF(Table_3_0[qty]*10 &lt; 100, Table_3_0[up10]*Table_3_0[qty], Table_3_0[up100]*Table_3_0[qty])</f>
        <v>0.60099999999999998</v>
      </c>
      <c r="M10" s="1">
        <f>Table_3_0[up100]*Table_3_0[qty]</f>
        <v>0.42970000000000003</v>
      </c>
    </row>
    <row r="11" spans="1:13" x14ac:dyDescent="0.25">
      <c r="A11" t="s">
        <v>10</v>
      </c>
      <c r="B11" t="s">
        <v>29</v>
      </c>
      <c r="C11" t="s">
        <v>58</v>
      </c>
      <c r="D11" t="s">
        <v>85</v>
      </c>
      <c r="E11" s="4">
        <v>0.1</v>
      </c>
      <c r="F11" t="s">
        <v>33</v>
      </c>
      <c r="G11" s="1">
        <v>0.6</v>
      </c>
      <c r="H11" s="1">
        <v>0.42499999999999999</v>
      </c>
      <c r="I11" s="1">
        <v>0.2797</v>
      </c>
      <c r="J11">
        <v>9</v>
      </c>
      <c r="K11" s="1">
        <f>IF(Table_3_0[qty]*1 &lt; 10, Table_3_0[up1]*Table_3_0[qty], IF(Table_3_0[qty]*1 &lt; 100, Table_3_0[up10]*Table_3_0[qty], Table_3_0[up100]*Table_3_0[qty]))</f>
        <v>5.3999999999999995</v>
      </c>
      <c r="L11" s="1">
        <f>IF(Table_3_0[qty]*10 &lt; 100, Table_3_0[up10]*Table_3_0[qty], Table_3_0[up100]*Table_3_0[qty])</f>
        <v>3.8249999999999997</v>
      </c>
      <c r="M11" s="1">
        <f>Table_3_0[up100]*Table_3_0[qty]</f>
        <v>2.5173000000000001</v>
      </c>
    </row>
    <row r="12" spans="1:13" x14ac:dyDescent="0.25">
      <c r="A12" t="s">
        <v>10</v>
      </c>
      <c r="B12" t="s">
        <v>34</v>
      </c>
      <c r="C12" t="s">
        <v>51</v>
      </c>
      <c r="D12" t="s">
        <v>86</v>
      </c>
      <c r="E12" s="4">
        <v>0.05</v>
      </c>
      <c r="F12" t="s">
        <v>35</v>
      </c>
      <c r="G12" s="1">
        <v>0.1</v>
      </c>
      <c r="H12" s="1">
        <v>7.1999999999999995E-2</v>
      </c>
      <c r="I12" s="1">
        <v>3.3000000000000002E-2</v>
      </c>
      <c r="J12">
        <v>4</v>
      </c>
      <c r="K12" s="1">
        <f>IF(Table_3_0[qty]*1 &lt; 10, Table_3_0[up1]*Table_3_0[qty], IF(Table_3_0[qty]*1 &lt; 100, Table_3_0[up10]*Table_3_0[qty], Table_3_0[up100]*Table_3_0[qty]))</f>
        <v>0.4</v>
      </c>
      <c r="L12" s="1">
        <f>IF(Table_3_0[qty]*10 &lt; 100, Table_3_0[up10]*Table_3_0[qty], Table_3_0[up100]*Table_3_0[qty])</f>
        <v>0.28799999999999998</v>
      </c>
      <c r="M12" s="1">
        <f>Table_3_0[up100]*Table_3_0[qty]</f>
        <v>0.13200000000000001</v>
      </c>
    </row>
    <row r="13" spans="1:13" x14ac:dyDescent="0.25">
      <c r="A13" t="s">
        <v>10</v>
      </c>
      <c r="B13" t="s">
        <v>36</v>
      </c>
      <c r="C13" t="s">
        <v>51</v>
      </c>
      <c r="D13" t="s">
        <v>87</v>
      </c>
      <c r="E13" s="4">
        <v>0.05</v>
      </c>
      <c r="F13" t="s">
        <v>35</v>
      </c>
      <c r="G13" s="1">
        <v>0.11</v>
      </c>
      <c r="H13" s="1">
        <v>7.6999999999999999E-2</v>
      </c>
      <c r="I13" s="1">
        <v>3.4299999999999997E-2</v>
      </c>
      <c r="J13">
        <v>2</v>
      </c>
      <c r="K13" s="1">
        <f>IF(Table_3_0[qty]*1 &lt; 10, Table_3_0[up1]*Table_3_0[qty], IF(Table_3_0[qty]*1 &lt; 100, Table_3_0[up10]*Table_3_0[qty], Table_3_0[up100]*Table_3_0[qty]))</f>
        <v>0.22</v>
      </c>
      <c r="L13" s="1">
        <f>IF(Table_3_0[qty]*10 &lt; 100, Table_3_0[up10]*Table_3_0[qty], Table_3_0[up100]*Table_3_0[qty])</f>
        <v>0.154</v>
      </c>
      <c r="M13" s="1">
        <f>Table_3_0[up100]*Table_3_0[qty]</f>
        <v>6.8599999999999994E-2</v>
      </c>
    </row>
    <row r="14" spans="1:13" x14ac:dyDescent="0.25">
      <c r="A14" t="s">
        <v>10</v>
      </c>
      <c r="B14" t="s">
        <v>37</v>
      </c>
      <c r="C14" t="s">
        <v>51</v>
      </c>
      <c r="D14" t="s">
        <v>88</v>
      </c>
      <c r="E14" s="4">
        <v>0.05</v>
      </c>
      <c r="F14" t="s">
        <v>35</v>
      </c>
      <c r="G14" s="1">
        <v>0.11</v>
      </c>
      <c r="H14" s="1">
        <v>7.8E-2</v>
      </c>
      <c r="I14" s="1">
        <v>3.4799999999999998E-2</v>
      </c>
      <c r="J14">
        <v>4</v>
      </c>
      <c r="K14" s="1">
        <f>IF(Table_3_0[qty]*1 &lt; 10, Table_3_0[up1]*Table_3_0[qty], IF(Table_3_0[qty]*1 &lt; 100, Table_3_0[up10]*Table_3_0[qty], Table_3_0[up100]*Table_3_0[qty]))</f>
        <v>0.44</v>
      </c>
      <c r="L14" s="1">
        <f>IF(Table_3_0[qty]*10 &lt; 100, Table_3_0[up10]*Table_3_0[qty], Table_3_0[up100]*Table_3_0[qty])</f>
        <v>0.312</v>
      </c>
      <c r="M14" s="1">
        <f>Table_3_0[up100]*Table_3_0[qty]</f>
        <v>0.13919999999999999</v>
      </c>
    </row>
    <row r="15" spans="1:13" x14ac:dyDescent="0.25">
      <c r="A15" t="s">
        <v>40</v>
      </c>
      <c r="B15" t="s">
        <v>11</v>
      </c>
      <c r="C15" t="s">
        <v>49</v>
      </c>
      <c r="G15" s="1">
        <f>10/3</f>
        <v>3.3333333333333335</v>
      </c>
      <c r="H15" s="1">
        <f>10/3</f>
        <v>3.3333333333333335</v>
      </c>
      <c r="I15" s="1">
        <v>2</v>
      </c>
      <c r="J15">
        <v>1.8395999999999999</v>
      </c>
      <c r="K15" s="1">
        <f>IF(Table_3_0[qty]*1 &lt; 10, Table_3_0[up1]*Table_3_0[qty], IF(Table_3_0[qty]*1 &lt; 100, Table_3_0[up10]*Table_3_0[qty], Table_3_0[up100]*Table_3_0[qty]))</f>
        <v>6.1319999999999997</v>
      </c>
      <c r="L15" s="1">
        <f>IF(Table_3_0[qty]*10 &lt; 100, Table_3_0[up10]*Table_3_0[qty], Table_3_0[up100]*Table_3_0[qty])</f>
        <v>6.1319999999999997</v>
      </c>
      <c r="M15" s="1">
        <f>Table_3_0[up100]*Table_3_0[qty]</f>
        <v>3.6791999999999998</v>
      </c>
    </row>
    <row r="16" spans="1:13" x14ac:dyDescent="0.25">
      <c r="A16" t="s">
        <v>40</v>
      </c>
      <c r="B16" t="s">
        <v>38</v>
      </c>
      <c r="C16" t="s">
        <v>39</v>
      </c>
      <c r="G16" s="1">
        <v>14.3</v>
      </c>
      <c r="H16" s="1">
        <v>13</v>
      </c>
      <c r="I16" s="1">
        <v>11.05</v>
      </c>
      <c r="J16">
        <v>1</v>
      </c>
      <c r="K16" s="1">
        <f>IF(Table_3_0[qty]*1 &lt; 10, Table_3_0[up1]*Table_3_0[qty], IF(Table_3_0[qty]*1 &lt; 100, Table_3_0[up10]*Table_3_0[qty], Table_3_0[up100]*Table_3_0[qty]))</f>
        <v>14.3</v>
      </c>
      <c r="L16" s="1">
        <f>IF(Table_3_0[qty]*10 &lt; 100, Table_3_0[up10]*Table_3_0[qty], Table_3_0[up100]*Table_3_0[qty])</f>
        <v>13</v>
      </c>
      <c r="M16" s="1">
        <f>Table_3_0[up100]*Table_3_0[qty]</f>
        <v>11.05</v>
      </c>
    </row>
    <row r="17" spans="1:13" x14ac:dyDescent="0.25">
      <c r="A17" t="s">
        <v>40</v>
      </c>
      <c r="B17" t="s">
        <v>42</v>
      </c>
      <c r="C17" t="s">
        <v>41</v>
      </c>
      <c r="G17" s="1">
        <v>0.46</v>
      </c>
      <c r="H17" s="1">
        <v>0.45600000000000002</v>
      </c>
      <c r="I17" s="1">
        <v>0.37440000000000001</v>
      </c>
      <c r="J17">
        <v>1</v>
      </c>
      <c r="K17" s="1">
        <f>IF(Table_3_0[qty]*1 &lt; 10, Table_3_0[up1]*Table_3_0[qty], IF(Table_3_0[qty]*1 &lt; 100, Table_3_0[up10]*Table_3_0[qty], Table_3_0[up100]*Table_3_0[qty]))</f>
        <v>0.46</v>
      </c>
      <c r="L17" s="1">
        <f>IF(Table_3_0[qty]*10 &lt; 100, Table_3_0[up10]*Table_3_0[qty], Table_3_0[up100]*Table_3_0[qty])</f>
        <v>0.45600000000000002</v>
      </c>
      <c r="M17" s="1">
        <f>Table_3_0[up100]*Table_3_0[qty]</f>
        <v>0.37440000000000001</v>
      </c>
    </row>
    <row r="18" spans="1:13" x14ac:dyDescent="0.25">
      <c r="A18" t="s">
        <v>40</v>
      </c>
      <c r="B18" t="s">
        <v>43</v>
      </c>
      <c r="C18" t="s">
        <v>44</v>
      </c>
      <c r="G18" s="1">
        <v>0.11</v>
      </c>
      <c r="H18" s="1">
        <v>0.11</v>
      </c>
      <c r="I18" s="1">
        <v>8.2400000000000001E-2</v>
      </c>
      <c r="J18">
        <v>1</v>
      </c>
      <c r="K18" s="1">
        <f>IF(Table_3_0[qty]*1 &lt; 10, Table_3_0[up1]*Table_3_0[qty], IF(Table_3_0[qty]*1 &lt; 100, Table_3_0[up10]*Table_3_0[qty], Table_3_0[up100]*Table_3_0[qty]))</f>
        <v>0.11</v>
      </c>
      <c r="L18" s="1">
        <f>IF(Table_3_0[qty]*10 &lt; 100, Table_3_0[up10]*Table_3_0[qty], Table_3_0[up100]*Table_3_0[qty])</f>
        <v>0.11</v>
      </c>
      <c r="M18" s="1">
        <f>Table_3_0[up100]*Table_3_0[qty]</f>
        <v>8.2400000000000001E-2</v>
      </c>
    </row>
    <row r="19" spans="1:13" x14ac:dyDescent="0.25">
      <c r="A19" t="s">
        <v>40</v>
      </c>
      <c r="B19" t="s">
        <v>45</v>
      </c>
      <c r="C19" t="s">
        <v>48</v>
      </c>
      <c r="G19" s="1">
        <v>0.51</v>
      </c>
      <c r="H19" s="1">
        <v>0.433</v>
      </c>
      <c r="I19" s="1">
        <v>0.32300000000000001</v>
      </c>
      <c r="J19">
        <v>1</v>
      </c>
      <c r="K19" s="1">
        <f>IF(Table_3_0[qty]*1 &lt; 10, Table_3_0[up1]*Table_3_0[qty], IF(Table_3_0[qty]*1 &lt; 100, Table_3_0[up10]*Table_3_0[qty], Table_3_0[up100]*Table_3_0[qty]))</f>
        <v>0.51</v>
      </c>
      <c r="L19" s="1">
        <f>IF(Table_3_0[qty]*10 &lt; 100, Table_3_0[up10]*Table_3_0[qty], Table_3_0[up100]*Table_3_0[qty])</f>
        <v>0.433</v>
      </c>
      <c r="M19" s="1">
        <f>Table_3_0[up100]*Table_3_0[qty]</f>
        <v>0.32300000000000001</v>
      </c>
    </row>
    <row r="20" spans="1:13" x14ac:dyDescent="0.25">
      <c r="A20" t="s">
        <v>40</v>
      </c>
      <c r="B20" t="s">
        <v>46</v>
      </c>
      <c r="C20" t="s">
        <v>52</v>
      </c>
      <c r="G20" s="1">
        <v>0.98</v>
      </c>
      <c r="H20" s="1">
        <v>0.876</v>
      </c>
      <c r="I20" s="1">
        <v>0.68259999999999998</v>
      </c>
      <c r="J20">
        <v>1</v>
      </c>
      <c r="K20" s="1">
        <f>IF(Table_3_0[qty]*1 &lt; 10, Table_3_0[up1]*Table_3_0[qty], IF(Table_3_0[qty]*1 &lt; 100, Table_3_0[up10]*Table_3_0[qty], Table_3_0[up100]*Table_3_0[qty]))</f>
        <v>0.98</v>
      </c>
      <c r="L20" s="1">
        <f>IF(Table_3_0[qty]*10 &lt; 100, Table_3_0[up10]*Table_3_0[qty], Table_3_0[up100]*Table_3_0[qty])</f>
        <v>0.876</v>
      </c>
      <c r="M20" s="1">
        <f>Table_3_0[up100]*Table_3_0[qty]</f>
        <v>0.68259999999999998</v>
      </c>
    </row>
    <row r="21" spans="1:13" x14ac:dyDescent="0.25">
      <c r="A21" t="s">
        <v>40</v>
      </c>
      <c r="B21" t="s">
        <v>47</v>
      </c>
      <c r="C21" t="s">
        <v>53</v>
      </c>
      <c r="G21" s="1">
        <v>1.0900000000000001</v>
      </c>
      <c r="H21" s="1">
        <v>0.97799999999999998</v>
      </c>
      <c r="I21" s="1">
        <v>0.76249999999999996</v>
      </c>
      <c r="J21">
        <v>1</v>
      </c>
      <c r="K21" s="1">
        <f>IF(Table_3_0[qty]*1 &lt; 10, Table_3_0[up1]*Table_3_0[qty], IF(Table_3_0[qty]*1 &lt; 100, Table_3_0[up10]*Table_3_0[qty], Table_3_0[up100]*Table_3_0[qty]))</f>
        <v>1.0900000000000001</v>
      </c>
      <c r="L21" s="1">
        <f>IF(Table_3_0[qty]*10 &lt; 100, Table_3_0[up10]*Table_3_0[qty], Table_3_0[up100]*Table_3_0[qty])</f>
        <v>0.97799999999999998</v>
      </c>
      <c r="M21" s="1">
        <f>Table_3_0[up100]*Table_3_0[qty]</f>
        <v>0.76249999999999996</v>
      </c>
    </row>
    <row r="22" spans="1:13" x14ac:dyDescent="0.25">
      <c r="A22" t="s">
        <v>40</v>
      </c>
      <c r="B22" t="s">
        <v>54</v>
      </c>
      <c r="C22" t="s">
        <v>55</v>
      </c>
      <c r="D22" t="s">
        <v>56</v>
      </c>
      <c r="G22" s="1">
        <v>1.1200000000000001</v>
      </c>
      <c r="H22" s="1">
        <v>0.99199999999999999</v>
      </c>
      <c r="I22" s="1">
        <v>0.82</v>
      </c>
      <c r="J22">
        <v>1</v>
      </c>
      <c r="K22" s="1">
        <f>IF(Table_3_0[qty]*1 &lt; 10, Table_3_0[up1]*Table_3_0[qty], IF(Table_3_0[qty]*1 &lt; 100, Table_3_0[up10]*Table_3_0[qty], Table_3_0[up100]*Table_3_0[qty]))</f>
        <v>1.1200000000000001</v>
      </c>
      <c r="L22" s="1">
        <f>IF(Table_3_0[qty]*10 &lt; 100, Table_3_0[up10]*Table_3_0[qty], Table_3_0[up100]*Table_3_0[qty])</f>
        <v>0.99199999999999999</v>
      </c>
      <c r="M22" s="1">
        <f>Table_3_0[up100]*Table_3_0[qty]</f>
        <v>0.82</v>
      </c>
    </row>
    <row r="23" spans="1:13" x14ac:dyDescent="0.25">
      <c r="A23" t="s">
        <v>40</v>
      </c>
      <c r="B23" t="s">
        <v>29</v>
      </c>
      <c r="C23" t="s">
        <v>51</v>
      </c>
      <c r="D23" t="s">
        <v>83</v>
      </c>
      <c r="E23" s="4">
        <v>0.1</v>
      </c>
      <c r="F23" t="s">
        <v>30</v>
      </c>
      <c r="G23" s="1">
        <v>0.1</v>
      </c>
      <c r="H23" s="1">
        <v>2.5000000000000001E-2</v>
      </c>
      <c r="I23" s="1">
        <v>1.11E-2</v>
      </c>
      <c r="J23">
        <v>12</v>
      </c>
      <c r="K23" s="1">
        <f>IF(Table_3_0[qty]*1 &lt; 10, Table_3_0[up1]*Table_3_0[qty], IF(Table_3_0[qty]*1 &lt; 100, Table_3_0[up10]*Table_3_0[qty], Table_3_0[up100]*Table_3_0[qty]))</f>
        <v>0.30000000000000004</v>
      </c>
      <c r="L23" s="1">
        <f>IF(Table_3_0[qty]*10 &lt; 100, Table_3_0[up10]*Table_3_0[qty], Table_3_0[up100]*Table_3_0[qty])</f>
        <v>0.13320000000000001</v>
      </c>
      <c r="M23" s="1">
        <f>Table_3_0[up100]*Table_3_0[qty]</f>
        <v>0.13320000000000001</v>
      </c>
    </row>
    <row r="24" spans="1:13" x14ac:dyDescent="0.25">
      <c r="A24" t="s">
        <v>40</v>
      </c>
      <c r="B24" t="s">
        <v>57</v>
      </c>
      <c r="C24" t="s">
        <v>58</v>
      </c>
      <c r="D24" t="s">
        <v>85</v>
      </c>
      <c r="E24" s="4">
        <v>0.1</v>
      </c>
      <c r="F24" t="s">
        <v>33</v>
      </c>
      <c r="G24" s="1">
        <v>0.6</v>
      </c>
      <c r="H24" s="1">
        <v>0.42499999999999999</v>
      </c>
      <c r="I24" s="1">
        <v>0.2797</v>
      </c>
      <c r="J24">
        <v>1</v>
      </c>
      <c r="K24" s="1">
        <f>IF(Table_3_0[qty]*1 &lt; 10, Table_3_0[up1]*Table_3_0[qty], IF(Table_3_0[qty]*1 &lt; 100, Table_3_0[up10]*Table_3_0[qty], Table_3_0[up100]*Table_3_0[qty]))</f>
        <v>0.6</v>
      </c>
      <c r="L24" s="1">
        <f>IF(Table_3_0[qty]*10 &lt; 100, Table_3_0[up10]*Table_3_0[qty], Table_3_0[up100]*Table_3_0[qty])</f>
        <v>0.42499999999999999</v>
      </c>
      <c r="M24" s="1">
        <f>Table_3_0[up100]*Table_3_0[qty]</f>
        <v>0.2797</v>
      </c>
    </row>
    <row r="25" spans="1:13" x14ac:dyDescent="0.25">
      <c r="A25" t="s">
        <v>40</v>
      </c>
      <c r="B25" t="s">
        <v>60</v>
      </c>
      <c r="C25" t="s">
        <v>61</v>
      </c>
      <c r="D25" t="s">
        <v>89</v>
      </c>
      <c r="E25" s="4">
        <v>0.1</v>
      </c>
      <c r="F25" t="s">
        <v>62</v>
      </c>
      <c r="G25" s="1">
        <v>0.1</v>
      </c>
      <c r="H25" s="1">
        <v>7.3999999999999996E-2</v>
      </c>
      <c r="I25" s="1">
        <v>3.3099999999999997E-2</v>
      </c>
      <c r="J25">
        <v>1</v>
      </c>
      <c r="K25" s="1">
        <f>IF(Table_3_0[qty]*1 &lt; 10, Table_3_0[up1]*Table_3_0[qty], IF(Table_3_0[qty]*1 &lt; 100, Table_3_0[up10]*Table_3_0[qty], Table_3_0[up100]*Table_3_0[qty]))</f>
        <v>0.1</v>
      </c>
      <c r="L25" s="1">
        <f>IF(Table_3_0[qty]*10 &lt; 100, Table_3_0[up10]*Table_3_0[qty], Table_3_0[up100]*Table_3_0[qty])</f>
        <v>7.3999999999999996E-2</v>
      </c>
      <c r="M25" s="1">
        <f>Table_3_0[up100]*Table_3_0[qty]</f>
        <v>3.3099999999999997E-2</v>
      </c>
    </row>
    <row r="26" spans="1:13" x14ac:dyDescent="0.25">
      <c r="A26" t="s">
        <v>40</v>
      </c>
      <c r="B26" t="s">
        <v>63</v>
      </c>
      <c r="C26" t="s">
        <v>61</v>
      </c>
      <c r="D26" t="s">
        <v>90</v>
      </c>
      <c r="E26" s="4">
        <v>0.1</v>
      </c>
      <c r="F26" t="s">
        <v>64</v>
      </c>
      <c r="G26" s="1">
        <v>0.14000000000000001</v>
      </c>
      <c r="H26" s="1">
        <v>9.9000000000000005E-2</v>
      </c>
      <c r="I26" s="1">
        <v>4.6399999999999997E-2</v>
      </c>
      <c r="J26">
        <v>2</v>
      </c>
      <c r="K26" s="1">
        <f>IF(Table_3_0[qty]*1 &lt; 10, Table_3_0[up1]*Table_3_0[qty], IF(Table_3_0[qty]*1 &lt; 100, Table_3_0[up10]*Table_3_0[qty], Table_3_0[up100]*Table_3_0[qty]))</f>
        <v>0.28000000000000003</v>
      </c>
      <c r="L26" s="1">
        <f>IF(Table_3_0[qty]*10 &lt; 100, Table_3_0[up10]*Table_3_0[qty], Table_3_0[up100]*Table_3_0[qty])</f>
        <v>0.19800000000000001</v>
      </c>
      <c r="M26" s="1">
        <f>Table_3_0[up100]*Table_3_0[qty]</f>
        <v>9.2799999999999994E-2</v>
      </c>
    </row>
    <row r="27" spans="1:13" x14ac:dyDescent="0.25">
      <c r="A27" t="s">
        <v>40</v>
      </c>
      <c r="B27" t="s">
        <v>65</v>
      </c>
      <c r="C27" t="s">
        <v>51</v>
      </c>
      <c r="D27" t="s">
        <v>91</v>
      </c>
      <c r="E27" s="4">
        <v>0.05</v>
      </c>
      <c r="F27" t="s">
        <v>35</v>
      </c>
      <c r="G27" s="1">
        <v>0.1</v>
      </c>
      <c r="H27" s="1">
        <v>4.5999999999999999E-2</v>
      </c>
      <c r="I27" s="1">
        <v>2.0299999999999999E-2</v>
      </c>
      <c r="J27">
        <v>1</v>
      </c>
      <c r="K27" s="1">
        <f>IF(Table_3_0[qty]*1 &lt; 10, Table_3_0[up1]*Table_3_0[qty], IF(Table_3_0[qty]*1 &lt; 100, Table_3_0[up10]*Table_3_0[qty], Table_3_0[up100]*Table_3_0[qty]))</f>
        <v>0.1</v>
      </c>
      <c r="L27" s="1">
        <f>IF(Table_3_0[qty]*10 &lt; 100, Table_3_0[up10]*Table_3_0[qty], Table_3_0[up100]*Table_3_0[qty])</f>
        <v>4.5999999999999999E-2</v>
      </c>
      <c r="M27" s="1">
        <f>Table_3_0[up100]*Table_3_0[qty]</f>
        <v>2.0299999999999999E-2</v>
      </c>
    </row>
    <row r="28" spans="1:13" x14ac:dyDescent="0.25">
      <c r="A28" t="s">
        <v>40</v>
      </c>
      <c r="B28" t="s">
        <v>66</v>
      </c>
      <c r="C28" t="s">
        <v>61</v>
      </c>
      <c r="D28" t="s">
        <v>85</v>
      </c>
      <c r="E28" s="4">
        <v>0.1</v>
      </c>
      <c r="F28" t="s">
        <v>64</v>
      </c>
      <c r="G28" s="1">
        <v>0.19</v>
      </c>
      <c r="H28" s="1">
        <v>0.13</v>
      </c>
      <c r="I28" s="1">
        <v>6.1800000000000001E-2</v>
      </c>
      <c r="J28">
        <v>1</v>
      </c>
      <c r="K28" s="1">
        <f>IF(Table_3_0[qty]*1 &lt; 10, Table_3_0[up1]*Table_3_0[qty], IF(Table_3_0[qty]*1 &lt; 100, Table_3_0[up10]*Table_3_0[qty], Table_3_0[up100]*Table_3_0[qty]))</f>
        <v>0.19</v>
      </c>
      <c r="L28" s="1">
        <f>IF(Table_3_0[qty]*10 &lt; 100, Table_3_0[up10]*Table_3_0[qty], Table_3_0[up100]*Table_3_0[qty])</f>
        <v>0.13</v>
      </c>
      <c r="M28" s="1">
        <f>Table_3_0[up100]*Table_3_0[qty]</f>
        <v>6.1800000000000001E-2</v>
      </c>
    </row>
    <row r="29" spans="1:13" x14ac:dyDescent="0.25">
      <c r="A29" t="s">
        <v>40</v>
      </c>
      <c r="B29" t="s">
        <v>67</v>
      </c>
      <c r="C29" t="s">
        <v>51</v>
      </c>
      <c r="D29" t="s">
        <v>86</v>
      </c>
      <c r="E29" s="4">
        <v>0.05</v>
      </c>
      <c r="F29" t="s">
        <v>35</v>
      </c>
      <c r="G29" s="1">
        <v>0.1</v>
      </c>
      <c r="H29" s="1">
        <v>7.1999999999999995E-2</v>
      </c>
      <c r="I29" s="1">
        <v>3.3000000000000002E-2</v>
      </c>
      <c r="J29">
        <v>1</v>
      </c>
      <c r="K29" s="1">
        <f>IF(Table_3_0[qty]*1 &lt; 10, Table_3_0[up1]*Table_3_0[qty], IF(Table_3_0[qty]*1 &lt; 100, Table_3_0[up10]*Table_3_0[qty], Table_3_0[up100]*Table_3_0[qty]))</f>
        <v>0.1</v>
      </c>
      <c r="L29" s="1">
        <f>IF(Table_3_0[qty]*10 &lt; 100, Table_3_0[up10]*Table_3_0[qty], Table_3_0[up100]*Table_3_0[qty])</f>
        <v>7.1999999999999995E-2</v>
      </c>
      <c r="M29" s="1">
        <f>Table_3_0[up100]*Table_3_0[qty]</f>
        <v>3.3000000000000002E-2</v>
      </c>
    </row>
    <row r="30" spans="1:13" x14ac:dyDescent="0.25">
      <c r="A30" t="s">
        <v>40</v>
      </c>
      <c r="B30" t="s">
        <v>68</v>
      </c>
      <c r="C30" t="s">
        <v>69</v>
      </c>
      <c r="G30" s="1">
        <v>0.57999999999999996</v>
      </c>
      <c r="H30" s="1">
        <v>0.495</v>
      </c>
      <c r="I30" s="1">
        <v>0.36990000000000001</v>
      </c>
      <c r="J30">
        <v>1</v>
      </c>
      <c r="K30" s="1">
        <f>IF(Table_3_0[qty]*1 &lt; 10, Table_3_0[up1]*Table_3_0[qty], IF(Table_3_0[qty]*1 &lt; 100, Table_3_0[up10]*Table_3_0[qty], Table_3_0[up100]*Table_3_0[qty]))</f>
        <v>0.57999999999999996</v>
      </c>
      <c r="L30" s="1">
        <f>IF(Table_3_0[qty]*10 &lt; 100, Table_3_0[up10]*Table_3_0[qty], Table_3_0[up100]*Table_3_0[qty])</f>
        <v>0.495</v>
      </c>
      <c r="M30" s="1">
        <f>Table_3_0[up100]*Table_3_0[qty]</f>
        <v>0.36990000000000001</v>
      </c>
    </row>
    <row r="31" spans="1:13" x14ac:dyDescent="0.25">
      <c r="A31" t="s">
        <v>40</v>
      </c>
      <c r="B31" t="s">
        <v>71</v>
      </c>
      <c r="C31" t="s">
        <v>72</v>
      </c>
      <c r="D31" t="s">
        <v>81</v>
      </c>
      <c r="E31" t="s">
        <v>92</v>
      </c>
      <c r="F31" t="s">
        <v>73</v>
      </c>
      <c r="G31" s="1">
        <v>0.1</v>
      </c>
      <c r="H31" s="1">
        <v>7.9000000000000001E-2</v>
      </c>
      <c r="I31" s="1">
        <v>4.7199999999999999E-2</v>
      </c>
      <c r="J31">
        <v>1</v>
      </c>
      <c r="K31" s="1">
        <f>IF(Table_3_0[qty]*1 &lt; 10, Table_3_0[up1]*Table_3_0[qty], IF(Table_3_0[qty]*1 &lt; 100, Table_3_0[up10]*Table_3_0[qty], Table_3_0[up100]*Table_3_0[qty]))</f>
        <v>0.1</v>
      </c>
      <c r="L31" s="1">
        <f>IF(Table_3_0[qty]*10 &lt; 100, Table_3_0[up10]*Table_3_0[qty], Table_3_0[up100]*Table_3_0[qty])</f>
        <v>7.9000000000000001E-2</v>
      </c>
      <c r="M31" s="1">
        <f>Table_3_0[up100]*Table_3_0[qty]</f>
        <v>4.7199999999999999E-2</v>
      </c>
    </row>
    <row r="32" spans="1:13" x14ac:dyDescent="0.25">
      <c r="A32" t="s">
        <v>40</v>
      </c>
      <c r="B32" t="s">
        <v>74</v>
      </c>
      <c r="C32" t="s">
        <v>75</v>
      </c>
      <c r="G32" s="1">
        <v>0.71</v>
      </c>
      <c r="H32" s="1">
        <v>0.66900000000000004</v>
      </c>
      <c r="I32" s="1">
        <v>0.51280000000000003</v>
      </c>
      <c r="J32">
        <v>1</v>
      </c>
      <c r="K32" s="1">
        <f>IF(Table_3_0[qty]*1 &lt; 10, Table_3_0[up1]*Table_3_0[qty], IF(Table_3_0[qty]*1 &lt; 100, Table_3_0[up10]*Table_3_0[qty], Table_3_0[up100]*Table_3_0[qty]))</f>
        <v>0.71</v>
      </c>
      <c r="L32" s="1">
        <f>IF(Table_3_0[qty]*10 &lt; 100, Table_3_0[up10]*Table_3_0[qty], Table_3_0[up100]*Table_3_0[qty])</f>
        <v>0.66900000000000004</v>
      </c>
      <c r="M32" s="1">
        <f>Table_3_0[up100]*Table_3_0[qty]</f>
        <v>0.51280000000000003</v>
      </c>
    </row>
    <row r="33" spans="1:13" x14ac:dyDescent="0.25">
      <c r="A33" t="s">
        <v>40</v>
      </c>
      <c r="B33" t="s">
        <v>76</v>
      </c>
      <c r="C33" t="s">
        <v>77</v>
      </c>
      <c r="D33" t="s">
        <v>78</v>
      </c>
      <c r="E33" t="s">
        <v>93</v>
      </c>
      <c r="F33" t="s">
        <v>79</v>
      </c>
      <c r="G33" s="1">
        <v>0.35</v>
      </c>
      <c r="H33" s="1">
        <v>0.311</v>
      </c>
      <c r="I33" s="1">
        <v>0.22489999999999999</v>
      </c>
      <c r="J33">
        <v>1</v>
      </c>
      <c r="K33" s="1">
        <f>IF(Table_3_0[qty]*1 &lt; 10, Table_3_0[up1]*Table_3_0[qty], IF(Table_3_0[qty]*1 &lt; 100, Table_3_0[up10]*Table_3_0[qty], Table_3_0[up100]*Table_3_0[qty]))</f>
        <v>0.35</v>
      </c>
      <c r="L33" s="1">
        <f>IF(Table_3_0[qty]*10 &lt; 100, Table_3_0[up10]*Table_3_0[qty], Table_3_0[up100]*Table_3_0[qty])</f>
        <v>0.311</v>
      </c>
      <c r="M33" s="1">
        <f>Table_3_0[up100]*Table_3_0[qty]</f>
        <v>0.22489999999999999</v>
      </c>
    </row>
    <row r="34" spans="1:13" x14ac:dyDescent="0.25">
      <c r="A34" t="s">
        <v>40</v>
      </c>
      <c r="B34" t="s">
        <v>94</v>
      </c>
      <c r="C34" t="s">
        <v>50</v>
      </c>
      <c r="D34" t="s">
        <v>95</v>
      </c>
      <c r="E34" s="4">
        <v>0.01</v>
      </c>
      <c r="G34" s="1">
        <v>0.1</v>
      </c>
      <c r="H34" s="1">
        <v>0.02</v>
      </c>
      <c r="I34" s="1">
        <v>8.3000000000000001E-3</v>
      </c>
      <c r="J34">
        <v>1</v>
      </c>
      <c r="K34" s="1">
        <f>IF(Table_3_0[qty]*1 &lt; 10, Table_3_0[up1]*Table_3_0[qty], IF(Table_3_0[qty]*1 &lt; 100, Table_3_0[up10]*Table_3_0[qty], Table_3_0[up100]*Table_3_0[qty]))</f>
        <v>0.1</v>
      </c>
      <c r="L34" s="1">
        <f>IF(Table_3_0[qty]*10 &lt; 100, Table_3_0[up10]*Table_3_0[qty], Table_3_0[up100]*Table_3_0[qty])</f>
        <v>0.02</v>
      </c>
      <c r="M34" s="1">
        <f>Table_3_0[up100]*Table_3_0[qty]</f>
        <v>8.3000000000000001E-3</v>
      </c>
    </row>
    <row r="35" spans="1:13" x14ac:dyDescent="0.25">
      <c r="A35" t="s">
        <v>40</v>
      </c>
      <c r="B35" t="s">
        <v>19</v>
      </c>
      <c r="C35" t="s">
        <v>50</v>
      </c>
      <c r="D35" t="s">
        <v>96</v>
      </c>
      <c r="E35" s="4">
        <v>0.01</v>
      </c>
      <c r="G35" s="1">
        <v>0.1</v>
      </c>
      <c r="H35" s="1">
        <v>1.4E-2</v>
      </c>
      <c r="I35" s="1">
        <v>5.7000000000000002E-3</v>
      </c>
      <c r="J35">
        <v>1</v>
      </c>
      <c r="K35" s="1">
        <f>IF(Table_3_0[qty]*1 &lt; 10, Table_3_0[up1]*Table_3_0[qty], IF(Table_3_0[qty]*1 &lt; 100, Table_3_0[up10]*Table_3_0[qty], Table_3_0[up100]*Table_3_0[qty]))</f>
        <v>0.1</v>
      </c>
      <c r="L35" s="1">
        <f>IF(Table_3_0[qty]*10 &lt; 100, Table_3_0[up10]*Table_3_0[qty], Table_3_0[up100]*Table_3_0[qty])</f>
        <v>1.4E-2</v>
      </c>
      <c r="M35" s="1">
        <f>Table_3_0[up100]*Table_3_0[qty]</f>
        <v>5.7000000000000002E-3</v>
      </c>
    </row>
    <row r="36" spans="1:13" x14ac:dyDescent="0.25">
      <c r="A36" t="s">
        <v>40</v>
      </c>
      <c r="B36" t="s">
        <v>97</v>
      </c>
      <c r="C36" t="s">
        <v>50</v>
      </c>
      <c r="D36" t="s">
        <v>98</v>
      </c>
      <c r="E36" s="4">
        <v>0.01</v>
      </c>
      <c r="G36" s="1">
        <v>0.1</v>
      </c>
      <c r="H36" s="1">
        <v>1.4E-2</v>
      </c>
      <c r="I36" s="1">
        <v>5.7000000000000002E-3</v>
      </c>
      <c r="J36">
        <v>1</v>
      </c>
      <c r="K36" s="1">
        <f>IF(Table_3_0[qty]*1 &lt; 10, Table_3_0[up1]*Table_3_0[qty], IF(Table_3_0[qty]*1 &lt; 100, Table_3_0[up10]*Table_3_0[qty], Table_3_0[up100]*Table_3_0[qty]))</f>
        <v>0.1</v>
      </c>
      <c r="L36" s="1">
        <f>IF(Table_3_0[qty]*10 &lt; 100, Table_3_0[up10]*Table_3_0[qty], Table_3_0[up100]*Table_3_0[qty])</f>
        <v>1.4E-2</v>
      </c>
      <c r="M36" s="1">
        <f>Table_3_0[up100]*Table_3_0[qty]</f>
        <v>5.7000000000000002E-3</v>
      </c>
    </row>
    <row r="37" spans="1:13" x14ac:dyDescent="0.25">
      <c r="A37" t="s">
        <v>40</v>
      </c>
      <c r="B37" t="s">
        <v>99</v>
      </c>
      <c r="C37" t="s">
        <v>50</v>
      </c>
      <c r="D37" t="s">
        <v>80</v>
      </c>
      <c r="E37" s="2">
        <v>0.01</v>
      </c>
      <c r="G37" s="1">
        <v>0.1</v>
      </c>
      <c r="H37" s="1">
        <v>1.4E-2</v>
      </c>
      <c r="I37" s="1">
        <v>5.7000000000000002E-3</v>
      </c>
      <c r="J37">
        <v>5</v>
      </c>
      <c r="K37" s="1">
        <f>IF(Table_3_0[qty]*1 &lt; 10, Table_3_0[up1]*Table_3_0[qty], IF(Table_3_0[qty]*1 &lt; 100, Table_3_0[up10]*Table_3_0[qty], Table_3_0[up100]*Table_3_0[qty]))</f>
        <v>0.5</v>
      </c>
      <c r="L37" s="1">
        <f>IF(Table_3_0[qty]*10 &lt; 100, Table_3_0[up10]*Table_3_0[qty], Table_3_0[up100]*Table_3_0[qty])</f>
        <v>7.0000000000000007E-2</v>
      </c>
      <c r="M37" s="1">
        <f>Table_3_0[up100]*Table_3_0[qty]</f>
        <v>2.8500000000000001E-2</v>
      </c>
    </row>
    <row r="38" spans="1:13" x14ac:dyDescent="0.25">
      <c r="G38" s="1"/>
      <c r="H38" s="1"/>
      <c r="I38" s="1"/>
      <c r="K38" s="1">
        <f>IF(Table_3_0[qty]*1 &lt; 10, Table_3_0[up1]*Table_3_0[qty], IF(Table_3_0[qty]*1 &lt; 100, Table_3_0[up10]*Table_3_0[qty], Table_3_0[up100]*Table_3_0[qty]))</f>
        <v>0</v>
      </c>
      <c r="L38" s="1">
        <f>IF(Table_3_0[qty]*10 &lt; 100, Table_3_0[up10]*Table_3_0[qty], Table_3_0[up100]*Table_3_0[qty])</f>
        <v>0</v>
      </c>
      <c r="M38" s="1">
        <f>Table_3_0[up100]*Table_3_0[qty]</f>
        <v>0</v>
      </c>
    </row>
    <row r="39" spans="1:13" x14ac:dyDescent="0.25">
      <c r="G39" s="1"/>
      <c r="H39" s="1"/>
      <c r="I39" s="1"/>
      <c r="K39" s="1">
        <f>IF(Table_3_0[qty]*1 &lt; 10, Table_3_0[up1]*Table_3_0[qty], IF(Table_3_0[qty]*1 &lt; 100, Table_3_0[up10]*Table_3_0[qty], Table_3_0[up100]*Table_3_0[qty]))</f>
        <v>0</v>
      </c>
      <c r="L39" s="1">
        <f>IF(Table_3_0[qty]*10 &lt; 100, Table_3_0[up10]*Table_3_0[qty], Table_3_0[up100]*Table_3_0[qty])</f>
        <v>0</v>
      </c>
      <c r="M39" s="1">
        <f>Table_3_0[up100]*Table_3_0[qty]</f>
        <v>0</v>
      </c>
    </row>
    <row r="40" spans="1:13" x14ac:dyDescent="0.25">
      <c r="G40" s="1"/>
      <c r="H40" s="1"/>
      <c r="I40" s="1"/>
      <c r="K40" s="1">
        <f>IF(Table_3_0[qty]*1 &lt; 10, Table_3_0[up1]*Table_3_0[qty], IF(Table_3_0[qty]*1 &lt; 100, Table_3_0[up10]*Table_3_0[qty], Table_3_0[up100]*Table_3_0[qty]))</f>
        <v>0</v>
      </c>
      <c r="L40" s="1">
        <f>IF(Table_3_0[qty]*10 &lt; 100, Table_3_0[up10]*Table_3_0[qty], Table_3_0[up100]*Table_3_0[qty])</f>
        <v>0</v>
      </c>
      <c r="M40" s="1">
        <f>Table_3_0[up100]*Table_3_0[qty]</f>
        <v>0</v>
      </c>
    </row>
    <row r="41" spans="1:13" x14ac:dyDescent="0.25">
      <c r="G41" s="1"/>
      <c r="H41" s="1"/>
      <c r="I41" s="1"/>
      <c r="K41" s="1">
        <f>IF(Table_3_0[qty]*1 &lt; 10, Table_3_0[up1]*Table_3_0[qty], IF(Table_3_0[qty]*1 &lt; 100, Table_3_0[up10]*Table_3_0[qty], Table_3_0[up100]*Table_3_0[qty]))</f>
        <v>0</v>
      </c>
      <c r="L41" s="1">
        <f>IF(Table_3_0[qty]*10 &lt; 100, Table_3_0[up10]*Table_3_0[qty], Table_3_0[up100]*Table_3_0[qty])</f>
        <v>0</v>
      </c>
      <c r="M41" s="1">
        <f>Table_3_0[up100]*Table_3_0[qty]</f>
        <v>0</v>
      </c>
    </row>
    <row r="42" spans="1:13" x14ac:dyDescent="0.25">
      <c r="G42" s="1"/>
      <c r="H42" s="1"/>
      <c r="I42" s="1"/>
      <c r="K42" s="1">
        <f>IF(Table_3_0[qty]*1 &lt; 10, Table_3_0[up1]*Table_3_0[qty], IF(Table_3_0[qty]*1 &lt; 100, Table_3_0[up10]*Table_3_0[qty], Table_3_0[up100]*Table_3_0[qty]))</f>
        <v>0</v>
      </c>
      <c r="L42" s="1">
        <f>IF(Table_3_0[qty]*10 &lt; 100, Table_3_0[up10]*Table_3_0[qty], Table_3_0[up100]*Table_3_0[qty])</f>
        <v>0</v>
      </c>
      <c r="M42" s="1">
        <f>Table_3_0[up100]*Table_3_0[qty]</f>
        <v>0</v>
      </c>
    </row>
    <row r="43" spans="1:13" x14ac:dyDescent="0.25">
      <c r="G43" s="1"/>
      <c r="H43" s="1"/>
      <c r="I43" s="1"/>
      <c r="K43" s="1">
        <f>IF(Table_3_0[qty]*1 &lt; 10, Table_3_0[up1]*Table_3_0[qty], IF(Table_3_0[qty]*1 &lt; 100, Table_3_0[up10]*Table_3_0[qty], Table_3_0[up100]*Table_3_0[qty]))</f>
        <v>0</v>
      </c>
      <c r="L43" s="1">
        <f>IF(Table_3_0[qty]*10 &lt; 100, Table_3_0[up10]*Table_3_0[qty], Table_3_0[up100]*Table_3_0[qty])</f>
        <v>0</v>
      </c>
      <c r="M43" s="1">
        <f>Table_3_0[up100]*Table_3_0[qty]</f>
        <v>0</v>
      </c>
    </row>
    <row r="44" spans="1:13" x14ac:dyDescent="0.25">
      <c r="A44" t="s">
        <v>18</v>
      </c>
      <c r="K44" s="1">
        <f>SUBTOTAL(109,Table_3_0[tp1])</f>
        <v>84.688666666666606</v>
      </c>
      <c r="L44" s="1">
        <f>SUBTOTAL(109,Table_3_0[tp10])</f>
        <v>74.737066666666649</v>
      </c>
      <c r="M44" s="1">
        <f>SUBTOTAL(109,Table_3_0[tp100])</f>
        <v>57.133699999999997</v>
      </c>
    </row>
  </sheetData>
  <conditionalFormatting sqref="K2:K43">
    <cfRule type="colorScale" priority="3">
      <colorScale>
        <cfvo type="min"/>
        <cfvo type="percentile" val="80"/>
        <cfvo type="max"/>
        <color theme="0"/>
        <color rgb="FFFFEB84"/>
        <color rgb="FFF8696B"/>
      </colorScale>
    </cfRule>
  </conditionalFormatting>
  <conditionalFormatting sqref="L2:L43">
    <cfRule type="colorScale" priority="2">
      <colorScale>
        <cfvo type="min"/>
        <cfvo type="percentile" val="80"/>
        <cfvo type="max"/>
        <color theme="0"/>
        <color rgb="FFFFEB84"/>
        <color rgb="FFF8696B"/>
      </colorScale>
    </cfRule>
  </conditionalFormatting>
  <conditionalFormatting sqref="M2:M43">
    <cfRule type="colorScale" priority="1">
      <colorScale>
        <cfvo type="min"/>
        <cfvo type="percentile" val="80"/>
        <cfvo type="max"/>
        <color theme="0"/>
        <color rgb="FFFFEB84"/>
        <color rgb="FFF8696B"/>
      </colorScale>
    </cfRule>
  </conditionalFormatting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7"/>
  <sheetViews>
    <sheetView topLeftCell="A7" workbookViewId="0">
      <selection activeCell="G37" sqref="G37:I37"/>
    </sheetView>
  </sheetViews>
  <sheetFormatPr defaultRowHeight="15" x14ac:dyDescent="0.25"/>
  <cols>
    <col min="1" max="1" width="10.140625" customWidth="1"/>
    <col min="2" max="2" width="14.7109375" customWidth="1"/>
    <col min="3" max="3" width="20.42578125" customWidth="1"/>
    <col min="4" max="6" width="9.140625" customWidth="1"/>
    <col min="7" max="9" width="10.7109375" customWidth="1"/>
    <col min="10" max="10" width="6.140625" bestFit="1" customWidth="1"/>
    <col min="11" max="13" width="9.7109375" customWidth="1"/>
  </cols>
  <sheetData>
    <row r="1" spans="1:13" x14ac:dyDescent="0.25">
      <c r="A1" t="s">
        <v>0</v>
      </c>
      <c r="B1" t="s">
        <v>1</v>
      </c>
      <c r="C1" t="s">
        <v>2</v>
      </c>
      <c r="D1" t="s">
        <v>4</v>
      </c>
      <c r="E1" t="s">
        <v>3</v>
      </c>
      <c r="F1" t="s">
        <v>5</v>
      </c>
      <c r="G1" t="s">
        <v>6</v>
      </c>
      <c r="H1" t="s">
        <v>7</v>
      </c>
      <c r="I1" t="s">
        <v>8</v>
      </c>
      <c r="J1" t="s">
        <v>12</v>
      </c>
      <c r="K1" t="s">
        <v>14</v>
      </c>
      <c r="L1" t="s">
        <v>13</v>
      </c>
      <c r="M1" t="s">
        <v>15</v>
      </c>
    </row>
    <row r="2" spans="1:13" x14ac:dyDescent="0.25">
      <c r="A2" t="s">
        <v>102</v>
      </c>
      <c r="C2" t="s">
        <v>50</v>
      </c>
      <c r="D2" t="s">
        <v>80</v>
      </c>
      <c r="E2" s="2">
        <v>0.01</v>
      </c>
      <c r="G2" s="6">
        <v>0.1</v>
      </c>
      <c r="H2" s="6">
        <v>1.4E-2</v>
      </c>
      <c r="I2" s="6">
        <v>5.7000000000000002E-3</v>
      </c>
      <c r="J2" s="5">
        <v>10</v>
      </c>
      <c r="K2" s="1">
        <f>IF(Table_4_3[qty]*1 &lt; 10, Table_4_3[up1]*Table_4_3[qty], IF(Table_4_3[qty]*1 &lt; 100, Table_4_3[up10]*Table_4_3[qty], Table_4_3[up100]*Table_4_3[qty]))</f>
        <v>0.14000000000000001</v>
      </c>
      <c r="L2" s="1">
        <f>IF(Table_4_3[qty]*10 &lt; 100, Table_4_3[up10]*Table_4_3[qty], Table_4_3[up100]*Table_4_3[qty])</f>
        <v>5.7000000000000002E-2</v>
      </c>
      <c r="M2" s="1">
        <f>Table_4_3[up100]*Table_4_3[qty]</f>
        <v>5.7000000000000002E-2</v>
      </c>
    </row>
    <row r="3" spans="1:13" x14ac:dyDescent="0.25">
      <c r="A3" t="s">
        <v>102</v>
      </c>
      <c r="C3" t="s">
        <v>51</v>
      </c>
      <c r="D3" t="s">
        <v>83</v>
      </c>
      <c r="E3" s="4">
        <v>0.1</v>
      </c>
      <c r="F3" t="s">
        <v>64</v>
      </c>
      <c r="G3" s="6">
        <v>0.1</v>
      </c>
      <c r="H3" s="6">
        <v>2.5000000000000001E-2</v>
      </c>
      <c r="I3" s="6">
        <v>1.11E-2</v>
      </c>
      <c r="J3" s="5">
        <v>50</v>
      </c>
      <c r="K3" s="1">
        <f>IF(Table_4_3[qty]*1 &lt; 10, Table_4_3[up1]*Table_4_3[qty], IF(Table_4_3[qty]*1 &lt; 100, Table_4_3[up10]*Table_4_3[qty], Table_4_3[up100]*Table_4_3[qty]))</f>
        <v>1.25</v>
      </c>
      <c r="L3" s="1">
        <f>IF(Table_4_3[qty]*10 &lt; 100, Table_4_3[up10]*Table_4_3[qty], Table_4_3[up100]*Table_4_3[qty])</f>
        <v>0.55500000000000005</v>
      </c>
      <c r="M3" s="1">
        <f>Table_4_3[up100]*Table_4_3[qty]</f>
        <v>0.55500000000000005</v>
      </c>
    </row>
    <row r="4" spans="1:13" x14ac:dyDescent="0.25">
      <c r="A4" t="s">
        <v>102</v>
      </c>
      <c r="C4" t="s">
        <v>61</v>
      </c>
      <c r="D4" t="s">
        <v>85</v>
      </c>
      <c r="E4" s="4">
        <v>0.1</v>
      </c>
      <c r="F4" t="s">
        <v>64</v>
      </c>
      <c r="G4" s="6">
        <v>0.19</v>
      </c>
      <c r="H4" s="6">
        <v>0.13</v>
      </c>
      <c r="I4" s="6">
        <v>6.1800000000000001E-2</v>
      </c>
      <c r="J4" s="5">
        <v>20</v>
      </c>
      <c r="K4" s="1">
        <f>IF(Table_4_3[qty]*1 &lt; 10, Table_4_3[up1]*Table_4_3[qty], IF(Table_4_3[qty]*1 &lt; 100, Table_4_3[up10]*Table_4_3[qty], Table_4_3[up100]*Table_4_3[qty]))</f>
        <v>2.6</v>
      </c>
      <c r="L4" s="1">
        <f>IF(Table_4_3[qty]*10 &lt; 100, Table_4_3[up10]*Table_4_3[qty], Table_4_3[up100]*Table_4_3[qty])</f>
        <v>1.236</v>
      </c>
      <c r="M4" s="1">
        <f>Table_4_3[up100]*Table_4_3[qty]</f>
        <v>1.236</v>
      </c>
    </row>
    <row r="5" spans="1:13" x14ac:dyDescent="0.25">
      <c r="A5" t="s">
        <v>102</v>
      </c>
      <c r="C5" t="s">
        <v>72</v>
      </c>
      <c r="D5" t="s">
        <v>81</v>
      </c>
      <c r="E5" t="s">
        <v>92</v>
      </c>
      <c r="F5" t="s">
        <v>73</v>
      </c>
      <c r="G5" s="6">
        <v>0.1</v>
      </c>
      <c r="H5" s="6">
        <v>7.9000000000000001E-2</v>
      </c>
      <c r="I5" s="6">
        <v>4.7199999999999999E-2</v>
      </c>
      <c r="J5" s="5">
        <v>10</v>
      </c>
      <c r="K5" s="1">
        <f>IF(Table_4_3[qty]*1 &lt; 10, Table_4_3[up1]*Table_4_3[qty], IF(Table_4_3[qty]*1 &lt; 100, Table_4_3[up10]*Table_4_3[qty], Table_4_3[up100]*Table_4_3[qty]))</f>
        <v>0.79</v>
      </c>
      <c r="L5" s="1">
        <f>IF(Table_4_3[qty]*10 &lt; 100, Table_4_3[up10]*Table_4_3[qty], Table_4_3[up100]*Table_4_3[qty])</f>
        <v>0.47199999999999998</v>
      </c>
      <c r="M5" s="1">
        <f>Table_4_3[up100]*Table_4_3[qty]</f>
        <v>0.47199999999999998</v>
      </c>
    </row>
    <row r="6" spans="1:13" x14ac:dyDescent="0.25">
      <c r="G6" s="6"/>
      <c r="H6" s="6"/>
      <c r="I6" s="6"/>
      <c r="J6" s="5"/>
      <c r="K6" s="1">
        <f>IF(Table_4_3[qty]*1 &lt; 10, Table_4_3[up1]*Table_4_3[qty], IF(Table_4_3[qty]*1 &lt; 100, Table_4_3[up10]*Table_4_3[qty], Table_4_3[up100]*Table_4_3[qty]))</f>
        <v>0</v>
      </c>
      <c r="L6" s="1">
        <f>IF(Table_4_3[qty]*10 &lt; 100, Table_4_3[up10]*Table_4_3[qty], Table_4_3[up100]*Table_4_3[qty])</f>
        <v>0</v>
      </c>
      <c r="M6" s="1">
        <f>Table_4_3[up100]*Table_4_3[qty]</f>
        <v>0</v>
      </c>
    </row>
    <row r="7" spans="1:13" x14ac:dyDescent="0.25">
      <c r="A7" t="s">
        <v>172</v>
      </c>
      <c r="B7" t="s">
        <v>11</v>
      </c>
      <c r="C7" t="s">
        <v>49</v>
      </c>
      <c r="G7" s="6">
        <f>10/3</f>
        <v>3.3333333333333335</v>
      </c>
      <c r="H7" s="6">
        <f>10/3</f>
        <v>3.3333333333333335</v>
      </c>
      <c r="I7" s="6">
        <v>2</v>
      </c>
      <c r="J7" s="5">
        <v>2.5299999999999998</v>
      </c>
      <c r="K7" s="1">
        <f>IF(Table_4_3[qty]*1 &lt; 10, Table_4_3[up1]*Table_4_3[qty], IF(Table_4_3[qty]*1 &lt; 100, Table_4_3[up10]*Table_4_3[qty], Table_4_3[up100]*Table_4_3[qty]))</f>
        <v>8.4333333333333336</v>
      </c>
      <c r="L7" s="1">
        <f>IF(Table_4_3[qty]*10 &lt; 100, Table_4_3[up10]*Table_4_3[qty], Table_4_3[up100]*Table_4_3[qty])</f>
        <v>8.4333333333333336</v>
      </c>
      <c r="M7" s="1">
        <f>Table_4_3[up100]*Table_4_3[qty]</f>
        <v>5.0599999999999996</v>
      </c>
    </row>
    <row r="8" spans="1:13" x14ac:dyDescent="0.25">
      <c r="G8" s="6"/>
      <c r="H8" s="6"/>
      <c r="I8" s="6"/>
      <c r="J8" s="5"/>
      <c r="K8" s="1">
        <f>IF(Table_4_3[qty]*1 &lt; 10, Table_4_3[up1]*Table_4_3[qty], IF(Table_4_3[qty]*1 &lt; 100, Table_4_3[up10]*Table_4_3[qty], Table_4_3[up100]*Table_4_3[qty]))</f>
        <v>0</v>
      </c>
      <c r="L8" s="1">
        <f>IF(Table_4_3[qty]*10 &lt; 100, Table_4_3[up10]*Table_4_3[qty], Table_4_3[up100]*Table_4_3[qty])</f>
        <v>0</v>
      </c>
      <c r="M8" s="1">
        <f>Table_4_3[up100]*Table_4_3[qty]</f>
        <v>0</v>
      </c>
    </row>
    <row r="9" spans="1:13" x14ac:dyDescent="0.25">
      <c r="A9" t="s">
        <v>169</v>
      </c>
      <c r="B9" t="s">
        <v>9</v>
      </c>
      <c r="C9" t="s">
        <v>100</v>
      </c>
      <c r="G9" s="6">
        <v>6.13</v>
      </c>
      <c r="H9" s="6">
        <v>5.5380000000000003</v>
      </c>
      <c r="I9" s="6">
        <v>4.5853000000000002</v>
      </c>
      <c r="J9" s="5">
        <v>1</v>
      </c>
      <c r="K9" s="1">
        <f>IF(Table_4_3[qty]*1 &lt; 10, Table_4_3[up1]*Table_4_3[qty], IF(Table_4_3[qty]*1 &lt; 100, Table_4_3[up10]*Table_4_3[qty], Table_4_3[up100]*Table_4_3[qty]))</f>
        <v>6.13</v>
      </c>
      <c r="L9" s="1">
        <f>IF(Table_4_3[qty]*10 &lt; 100, Table_4_3[up10]*Table_4_3[qty], Table_4_3[up100]*Table_4_3[qty])</f>
        <v>5.5380000000000003</v>
      </c>
      <c r="M9" s="1">
        <f>Table_4_3[up100]*Table_4_3[qty]</f>
        <v>4.5853000000000002</v>
      </c>
    </row>
    <row r="10" spans="1:13" x14ac:dyDescent="0.25">
      <c r="A10" t="s">
        <v>169</v>
      </c>
      <c r="B10" t="s">
        <v>16</v>
      </c>
      <c r="C10" t="s">
        <v>101</v>
      </c>
      <c r="G10" s="6">
        <v>2.0499999999999998</v>
      </c>
      <c r="H10" s="6">
        <v>1.8420000000000001</v>
      </c>
      <c r="I10" s="6">
        <v>1.4809000000000001</v>
      </c>
      <c r="J10">
        <v>3</v>
      </c>
      <c r="K10" s="1">
        <f>IF(Table_4_3[qty]*1 &lt; 10, Table_4_3[up1]*Table_4_3[qty], IF(Table_4_3[qty]*1 &lt; 100, Table_4_3[up10]*Table_4_3[qty], Table_4_3[up100]*Table_4_3[qty]))</f>
        <v>6.1499999999999995</v>
      </c>
      <c r="L10" s="1">
        <f>IF(Table_4_3[qty]*10 &lt; 100, Table_4_3[up10]*Table_4_3[qty], Table_4_3[up100]*Table_4_3[qty])</f>
        <v>5.5259999999999998</v>
      </c>
      <c r="M10" s="1">
        <f>Table_4_3[up100]*Table_4_3[qty]</f>
        <v>4.4427000000000003</v>
      </c>
    </row>
    <row r="11" spans="1:13" x14ac:dyDescent="0.25">
      <c r="A11" t="s">
        <v>169</v>
      </c>
      <c r="B11" t="s">
        <v>94</v>
      </c>
      <c r="C11" t="s">
        <v>20</v>
      </c>
      <c r="D11" t="s">
        <v>21</v>
      </c>
      <c r="F11" t="s">
        <v>27</v>
      </c>
      <c r="G11" s="6">
        <v>0.17</v>
      </c>
      <c r="H11" s="6">
        <v>0.16</v>
      </c>
      <c r="I11" s="6">
        <v>0.12770000000000001</v>
      </c>
      <c r="J11">
        <v>1</v>
      </c>
      <c r="K11" s="1">
        <f>IF(Table_4_3[qty]*1 &lt; 10, Table_4_3[up1]*Table_4_3[qty], IF(Table_4_3[qty]*1 &lt; 100, Table_4_3[up10]*Table_4_3[qty], Table_4_3[up100]*Table_4_3[qty]))</f>
        <v>0.17</v>
      </c>
      <c r="L11" s="1">
        <f>IF(Table_4_3[qty]*10 &lt; 100, Table_4_3[up10]*Table_4_3[qty], Table_4_3[up100]*Table_4_3[qty])</f>
        <v>0.16</v>
      </c>
      <c r="M11" s="1">
        <f>Table_4_3[up100]*Table_4_3[qty]</f>
        <v>0.12770000000000001</v>
      </c>
    </row>
    <row r="12" spans="1:13" x14ac:dyDescent="0.25">
      <c r="A12" t="s">
        <v>169</v>
      </c>
      <c r="B12" t="s">
        <v>126</v>
      </c>
      <c r="C12" t="s">
        <v>50</v>
      </c>
      <c r="D12" t="s">
        <v>80</v>
      </c>
      <c r="E12" s="3">
        <v>1E-3</v>
      </c>
      <c r="G12" s="6">
        <v>0.4</v>
      </c>
      <c r="H12" s="6">
        <v>0.30299999999999999</v>
      </c>
      <c r="I12" s="6">
        <v>0.1273</v>
      </c>
      <c r="J12">
        <v>1</v>
      </c>
      <c r="K12" s="1">
        <f>IF(Table_4_3[qty]*1 &lt; 10, Table_4_3[up1]*Table_4_3[qty], IF(Table_4_3[qty]*1 &lt; 100, Table_4_3[up10]*Table_4_3[qty], Table_4_3[up100]*Table_4_3[qty]))</f>
        <v>0.4</v>
      </c>
      <c r="L12" s="1">
        <f>IF(Table_4_3[qty]*10 &lt; 100, Table_4_3[up10]*Table_4_3[qty], Table_4_3[up100]*Table_4_3[qty])</f>
        <v>0.30299999999999999</v>
      </c>
      <c r="M12" s="1">
        <f>Table_4_3[up100]*Table_4_3[qty]</f>
        <v>0.1273</v>
      </c>
    </row>
    <row r="13" spans="1:13" x14ac:dyDescent="0.25">
      <c r="A13" t="s">
        <v>169</v>
      </c>
      <c r="B13" t="s">
        <v>113</v>
      </c>
      <c r="C13" t="s">
        <v>24</v>
      </c>
      <c r="D13" t="s">
        <v>81</v>
      </c>
      <c r="E13" s="3">
        <v>1E-3</v>
      </c>
      <c r="F13" t="s">
        <v>27</v>
      </c>
      <c r="G13" s="6">
        <v>0.8</v>
      </c>
      <c r="H13" s="6">
        <v>0.66400000000000003</v>
      </c>
      <c r="I13" s="6">
        <v>0.44569999999999999</v>
      </c>
      <c r="J13">
        <v>3</v>
      </c>
      <c r="K13" s="1">
        <f>IF(Table_4_3[qty]*1 &lt; 10, Table_4_3[up1]*Table_4_3[qty], IF(Table_4_3[qty]*1 &lt; 100, Table_4_3[up10]*Table_4_3[qty], Table_4_3[up100]*Table_4_3[qty]))</f>
        <v>2.4000000000000004</v>
      </c>
      <c r="L13" s="1">
        <f>IF(Table_4_3[qty]*10 &lt; 100, Table_4_3[up10]*Table_4_3[qty], Table_4_3[up100]*Table_4_3[qty])</f>
        <v>1.992</v>
      </c>
      <c r="M13" s="1">
        <f>Table_4_3[up100]*Table_4_3[qty]</f>
        <v>1.3371</v>
      </c>
    </row>
    <row r="14" spans="1:13" x14ac:dyDescent="0.25">
      <c r="A14" t="s">
        <v>169</v>
      </c>
      <c r="B14" t="s">
        <v>112</v>
      </c>
      <c r="C14" t="s">
        <v>114</v>
      </c>
      <c r="D14" t="s">
        <v>82</v>
      </c>
      <c r="E14" s="3">
        <v>1E-3</v>
      </c>
      <c r="F14" t="s">
        <v>27</v>
      </c>
      <c r="G14" s="6">
        <v>0.85</v>
      </c>
      <c r="H14" s="6">
        <v>0.73699999999999999</v>
      </c>
      <c r="I14" s="6">
        <v>0.51329999999999998</v>
      </c>
      <c r="J14">
        <v>2</v>
      </c>
      <c r="K14" s="1">
        <f>IF(Table_4_3[qty]*1 &lt; 10, Table_4_3[up1]*Table_4_3[qty], IF(Table_4_3[qty]*1 &lt; 100, Table_4_3[up10]*Table_4_3[qty], Table_4_3[up100]*Table_4_3[qty]))</f>
        <v>1.7</v>
      </c>
      <c r="L14" s="1">
        <f>IF(Table_4_3[qty]*10 &lt; 100, Table_4_3[up10]*Table_4_3[qty], Table_4_3[up100]*Table_4_3[qty])</f>
        <v>1.474</v>
      </c>
      <c r="M14" s="1">
        <f>Table_4_3[up100]*Table_4_3[qty]</f>
        <v>1.0266</v>
      </c>
    </row>
    <row r="15" spans="1:13" x14ac:dyDescent="0.25">
      <c r="A15" t="s">
        <v>169</v>
      </c>
      <c r="B15" t="s">
        <v>109</v>
      </c>
      <c r="C15" t="s">
        <v>58</v>
      </c>
      <c r="D15" t="s">
        <v>84</v>
      </c>
      <c r="E15" s="4">
        <v>0.1</v>
      </c>
      <c r="F15" t="s">
        <v>32</v>
      </c>
      <c r="G15" s="6">
        <v>0.79</v>
      </c>
      <c r="H15" s="6">
        <v>0.60099999999999998</v>
      </c>
      <c r="I15" s="6">
        <v>0.42970000000000003</v>
      </c>
      <c r="J15">
        <v>1</v>
      </c>
      <c r="K15" s="1">
        <f>IF(Table_4_3[qty]*1 &lt; 10, Table_4_3[up1]*Table_4_3[qty], IF(Table_4_3[qty]*1 &lt; 100, Table_4_3[up10]*Table_4_3[qty], Table_4_3[up100]*Table_4_3[qty]))</f>
        <v>0.79</v>
      </c>
      <c r="L15" s="1">
        <f>IF(Table_4_3[qty]*10 &lt; 100, Table_4_3[up10]*Table_4_3[qty], Table_4_3[up100]*Table_4_3[qty])</f>
        <v>0.60099999999999998</v>
      </c>
      <c r="M15" s="1">
        <f>Table_4_3[up100]*Table_4_3[qty]</f>
        <v>0.42970000000000003</v>
      </c>
    </row>
    <row r="16" spans="1:13" x14ac:dyDescent="0.25">
      <c r="A16" t="s">
        <v>169</v>
      </c>
      <c r="B16" t="s">
        <v>111</v>
      </c>
      <c r="C16" t="s">
        <v>58</v>
      </c>
      <c r="D16" t="s">
        <v>108</v>
      </c>
      <c r="E16" s="4">
        <v>0.1</v>
      </c>
      <c r="F16" t="s">
        <v>33</v>
      </c>
      <c r="G16" s="6">
        <v>1.07</v>
      </c>
      <c r="H16" s="6">
        <v>0.81100000000000005</v>
      </c>
      <c r="I16" s="6">
        <v>0.58050000000000002</v>
      </c>
      <c r="J16">
        <v>4</v>
      </c>
      <c r="K16" s="1">
        <f>IF(Table_4_3[qty]*1 &lt; 10, Table_4_3[up1]*Table_4_3[qty], IF(Table_4_3[qty]*1 &lt; 100, Table_4_3[up10]*Table_4_3[qty], Table_4_3[up100]*Table_4_3[qty]))</f>
        <v>4.28</v>
      </c>
      <c r="L16" s="1">
        <f>IF(Table_4_3[qty]*10 &lt; 100, Table_4_3[up10]*Table_4_3[qty], Table_4_3[up100]*Table_4_3[qty])</f>
        <v>3.2440000000000002</v>
      </c>
      <c r="M16" s="1">
        <f>Table_4_3[up100]*Table_4_3[qty]</f>
        <v>2.3220000000000001</v>
      </c>
    </row>
    <row r="17" spans="1:13" x14ac:dyDescent="0.25">
      <c r="A17" t="s">
        <v>169</v>
      </c>
      <c r="B17" t="s">
        <v>110</v>
      </c>
      <c r="C17" t="s">
        <v>58</v>
      </c>
      <c r="D17" t="s">
        <v>85</v>
      </c>
      <c r="E17" s="4">
        <v>0.1</v>
      </c>
      <c r="F17" t="s">
        <v>33</v>
      </c>
      <c r="G17" s="6">
        <v>0.63</v>
      </c>
      <c r="H17" s="6">
        <v>0.44400000000000001</v>
      </c>
      <c r="I17" s="6">
        <v>0.29220000000000002</v>
      </c>
      <c r="J17">
        <v>4</v>
      </c>
      <c r="K17" s="1">
        <f>IF(Table_4_3[qty]*1 &lt; 10, Table_4_3[up1]*Table_4_3[qty], IF(Table_4_3[qty]*1 &lt; 100, Table_4_3[up10]*Table_4_3[qty], Table_4_3[up100]*Table_4_3[qty]))</f>
        <v>2.52</v>
      </c>
      <c r="L17" s="1">
        <f>IF(Table_4_3[qty]*10 &lt; 100, Table_4_3[up10]*Table_4_3[qty], Table_4_3[up100]*Table_4_3[qty])</f>
        <v>1.776</v>
      </c>
      <c r="M17" s="1">
        <f>Table_4_3[up100]*Table_4_3[qty]</f>
        <v>1.1688000000000001</v>
      </c>
    </row>
    <row r="18" spans="1:13" x14ac:dyDescent="0.25">
      <c r="A18" t="s">
        <v>169</v>
      </c>
      <c r="B18" t="s">
        <v>34</v>
      </c>
      <c r="C18" t="s">
        <v>51</v>
      </c>
      <c r="D18" t="s">
        <v>107</v>
      </c>
      <c r="E18" s="4">
        <v>0.05</v>
      </c>
      <c r="F18" t="s">
        <v>35</v>
      </c>
      <c r="G18" s="6">
        <v>0.1</v>
      </c>
      <c r="H18" s="6">
        <v>7.1999999999999995E-2</v>
      </c>
      <c r="I18" s="6">
        <v>3.3000000000000002E-2</v>
      </c>
      <c r="J18">
        <v>4</v>
      </c>
      <c r="K18" s="1">
        <f>IF(Table_4_3[qty]*1 &lt; 10, Table_4_3[up1]*Table_4_3[qty], IF(Table_4_3[qty]*1 &lt; 100, Table_4_3[up10]*Table_4_3[qty], Table_4_3[up100]*Table_4_3[qty]))</f>
        <v>0.4</v>
      </c>
      <c r="L18" s="1">
        <f>IF(Table_4_3[qty]*10 &lt; 100, Table_4_3[up10]*Table_4_3[qty], Table_4_3[up100]*Table_4_3[qty])</f>
        <v>0.28799999999999998</v>
      </c>
      <c r="M18" s="1">
        <f>Table_4_3[up100]*Table_4_3[qty]</f>
        <v>0.13200000000000001</v>
      </c>
    </row>
    <row r="19" spans="1:13" x14ac:dyDescent="0.25">
      <c r="A19" t="s">
        <v>169</v>
      </c>
      <c r="B19" t="s">
        <v>144</v>
      </c>
      <c r="C19" t="s">
        <v>51</v>
      </c>
      <c r="D19" t="s">
        <v>87</v>
      </c>
      <c r="E19" s="4">
        <v>0.05</v>
      </c>
      <c r="F19" t="s">
        <v>35</v>
      </c>
      <c r="G19" s="6">
        <v>0.11</v>
      </c>
      <c r="H19" s="6">
        <v>7.6999999999999999E-2</v>
      </c>
      <c r="I19" s="6">
        <v>3.4299999999999997E-2</v>
      </c>
      <c r="J19">
        <v>2</v>
      </c>
      <c r="K19" s="1">
        <f>IF(Table_4_3[qty]*1 &lt; 10, Table_4_3[up1]*Table_4_3[qty], IF(Table_4_3[qty]*1 &lt; 100, Table_4_3[up10]*Table_4_3[qty], Table_4_3[up100]*Table_4_3[qty]))</f>
        <v>0.22</v>
      </c>
      <c r="L19" s="1">
        <f>IF(Table_4_3[qty]*10 &lt; 100, Table_4_3[up10]*Table_4_3[qty], Table_4_3[up100]*Table_4_3[qty])</f>
        <v>0.154</v>
      </c>
      <c r="M19" s="1">
        <f>Table_4_3[up100]*Table_4_3[qty]</f>
        <v>6.8599999999999994E-2</v>
      </c>
    </row>
    <row r="20" spans="1:13" x14ac:dyDescent="0.25">
      <c r="A20" t="s">
        <v>169</v>
      </c>
      <c r="B20" t="s">
        <v>145</v>
      </c>
      <c r="C20" t="s">
        <v>51</v>
      </c>
      <c r="D20" t="s">
        <v>88</v>
      </c>
      <c r="E20" s="4">
        <v>0.05</v>
      </c>
      <c r="F20" t="s">
        <v>35</v>
      </c>
      <c r="G20" s="6">
        <v>0.11</v>
      </c>
      <c r="H20" s="6">
        <v>7.8E-2</v>
      </c>
      <c r="I20" s="6">
        <v>3.4799999999999998E-2</v>
      </c>
      <c r="J20">
        <v>4</v>
      </c>
      <c r="K20" s="1">
        <f>IF(Table_4_3[qty]*1 &lt; 10, Table_4_3[up1]*Table_4_3[qty], IF(Table_4_3[qty]*1 &lt; 100, Table_4_3[up10]*Table_4_3[qty], Table_4_3[up100]*Table_4_3[qty]))</f>
        <v>0.44</v>
      </c>
      <c r="L20" s="1">
        <f>IF(Table_4_3[qty]*10 &lt; 100, Table_4_3[up10]*Table_4_3[qty], Table_4_3[up100]*Table_4_3[qty])</f>
        <v>0.312</v>
      </c>
      <c r="M20" s="1">
        <f>Table_4_3[up100]*Table_4_3[qty]</f>
        <v>0.13919999999999999</v>
      </c>
    </row>
    <row r="21" spans="1:13" x14ac:dyDescent="0.25">
      <c r="E21" s="4"/>
      <c r="G21" s="6"/>
      <c r="H21" s="6"/>
      <c r="I21" s="6"/>
      <c r="K21" s="1">
        <f>IF(Table_4_3[qty]*1 &lt; 10, Table_4_3[up1]*Table_4_3[qty], IF(Table_4_3[qty]*1 &lt; 100, Table_4_3[up10]*Table_4_3[qty], Table_4_3[up100]*Table_4_3[qty]))</f>
        <v>0</v>
      </c>
      <c r="L21" s="1">
        <f>IF(Table_4_3[qty]*10 &lt; 100, Table_4_3[up10]*Table_4_3[qty], Table_4_3[up100]*Table_4_3[qty])</f>
        <v>0</v>
      </c>
      <c r="M21" s="1">
        <f>Table_4_3[up100]*Table_4_3[qty]</f>
        <v>0</v>
      </c>
    </row>
    <row r="22" spans="1:13" x14ac:dyDescent="0.25">
      <c r="A22" t="s">
        <v>171</v>
      </c>
      <c r="B22" t="s">
        <v>139</v>
      </c>
      <c r="C22" t="s">
        <v>140</v>
      </c>
      <c r="E22" s="4"/>
      <c r="G22" s="6">
        <v>6.4</v>
      </c>
      <c r="H22" s="6">
        <v>5.78</v>
      </c>
      <c r="I22" s="6">
        <v>4.7851999999999997</v>
      </c>
      <c r="J22">
        <v>1</v>
      </c>
      <c r="K22" s="1">
        <f>IF(Table_4_3[qty]*1 &lt; 10, Table_4_3[up1]*Table_4_3[qty], IF(Table_4_3[qty]*1 &lt; 100, Table_4_3[up10]*Table_4_3[qty], Table_4_3[up100]*Table_4_3[qty]))</f>
        <v>6.4</v>
      </c>
      <c r="L22" s="1">
        <f>IF(Table_4_3[qty]*10 &lt; 100, Table_4_3[up10]*Table_4_3[qty], Table_4_3[up100]*Table_4_3[qty])</f>
        <v>5.78</v>
      </c>
      <c r="M22" s="1">
        <f>Table_4_3[up100]*Table_4_3[qty]</f>
        <v>4.7851999999999997</v>
      </c>
    </row>
    <row r="23" spans="1:13" x14ac:dyDescent="0.25">
      <c r="A23" t="s">
        <v>171</v>
      </c>
      <c r="B23" t="s">
        <v>141</v>
      </c>
      <c r="C23" t="s">
        <v>143</v>
      </c>
      <c r="E23" s="4"/>
      <c r="G23" s="6">
        <v>1.17</v>
      </c>
      <c r="H23" s="6">
        <v>1.0249999999999999</v>
      </c>
      <c r="I23" s="6">
        <v>0.88439999999999996</v>
      </c>
      <c r="J23">
        <v>1</v>
      </c>
      <c r="K23" s="1">
        <f>IF(Table_4_3[qty]*1 &lt; 10, Table_4_3[up1]*Table_4_3[qty], IF(Table_4_3[qty]*1 &lt; 100, Table_4_3[up10]*Table_4_3[qty], Table_4_3[up100]*Table_4_3[qty]))</f>
        <v>1.17</v>
      </c>
      <c r="L23" s="1">
        <f>IF(Table_4_3[qty]*10 &lt; 100, Table_4_3[up10]*Table_4_3[qty], Table_4_3[up100]*Table_4_3[qty])</f>
        <v>1.0249999999999999</v>
      </c>
      <c r="M23" s="1">
        <f>Table_4_3[up100]*Table_4_3[qty]</f>
        <v>0.88439999999999996</v>
      </c>
    </row>
    <row r="24" spans="1:13" x14ac:dyDescent="0.25">
      <c r="A24" t="s">
        <v>171</v>
      </c>
      <c r="B24" t="s">
        <v>142</v>
      </c>
      <c r="C24" t="s">
        <v>149</v>
      </c>
      <c r="D24" t="s">
        <v>80</v>
      </c>
      <c r="E24" s="4"/>
      <c r="G24" s="6">
        <v>2.0099999999999998</v>
      </c>
      <c r="H24" s="6">
        <v>1.7689999999999999</v>
      </c>
      <c r="I24" s="6">
        <v>1.464</v>
      </c>
      <c r="J24">
        <v>1</v>
      </c>
      <c r="K24" s="1">
        <f>IF(Table_4_3[qty]*1 &lt; 10, Table_4_3[up1]*Table_4_3[qty], IF(Table_4_3[qty]*1 &lt; 100, Table_4_3[up10]*Table_4_3[qty], Table_4_3[up100]*Table_4_3[qty]))</f>
        <v>2.0099999999999998</v>
      </c>
      <c r="L24" s="1">
        <f>IF(Table_4_3[qty]*10 &lt; 100, Table_4_3[up10]*Table_4_3[qty], Table_4_3[up100]*Table_4_3[qty])</f>
        <v>1.7689999999999999</v>
      </c>
      <c r="M24" s="1">
        <f>Table_4_3[up100]*Table_4_3[qty]</f>
        <v>1.464</v>
      </c>
    </row>
    <row r="25" spans="1:13" x14ac:dyDescent="0.25">
      <c r="A25" t="s">
        <v>171</v>
      </c>
      <c r="B25" t="s">
        <v>147</v>
      </c>
      <c r="C25" t="s">
        <v>148</v>
      </c>
      <c r="D25" t="s">
        <v>168</v>
      </c>
      <c r="E25" s="4">
        <v>0.01</v>
      </c>
      <c r="G25" s="6">
        <v>0.1</v>
      </c>
      <c r="H25" s="6">
        <v>1.9E-2</v>
      </c>
      <c r="I25" s="6">
        <v>7.7000000000000002E-3</v>
      </c>
      <c r="J25">
        <v>2</v>
      </c>
      <c r="K25" s="1">
        <f>IF(Table_4_3[qty]*1 &lt; 10, Table_4_3[up1]*Table_4_3[qty], IF(Table_4_3[qty]*1 &lt; 100, Table_4_3[up10]*Table_4_3[qty], Table_4_3[up100]*Table_4_3[qty]))</f>
        <v>0.2</v>
      </c>
      <c r="L25" s="1">
        <f>IF(Table_4_3[qty]*10 &lt; 100, Table_4_3[up10]*Table_4_3[qty], Table_4_3[up100]*Table_4_3[qty])</f>
        <v>3.7999999999999999E-2</v>
      </c>
      <c r="M25" s="1">
        <f>Table_4_3[up100]*Table_4_3[qty]</f>
        <v>1.54E-2</v>
      </c>
    </row>
    <row r="26" spans="1:13" x14ac:dyDescent="0.25">
      <c r="A26" t="s">
        <v>171</v>
      </c>
      <c r="B26" t="s">
        <v>36</v>
      </c>
      <c r="C26" t="s">
        <v>61</v>
      </c>
      <c r="D26" t="s">
        <v>146</v>
      </c>
      <c r="E26" s="4">
        <v>0.05</v>
      </c>
      <c r="F26" t="s">
        <v>165</v>
      </c>
      <c r="G26" s="6">
        <v>0.15</v>
      </c>
      <c r="H26" s="6">
        <v>0.104</v>
      </c>
      <c r="I26" s="6">
        <v>4.87E-2</v>
      </c>
      <c r="J26">
        <v>2</v>
      </c>
      <c r="K26" s="1">
        <f>IF(Table_4_3[qty]*1 &lt; 10, Table_4_3[up1]*Table_4_3[qty], IF(Table_4_3[qty]*1 &lt; 100, Table_4_3[up10]*Table_4_3[qty], Table_4_3[up100]*Table_4_3[qty]))</f>
        <v>0.3</v>
      </c>
      <c r="L26" s="1">
        <f>IF(Table_4_3[qty]*10 &lt; 100, Table_4_3[up10]*Table_4_3[qty], Table_4_3[up100]*Table_4_3[qty])</f>
        <v>0.20799999999999999</v>
      </c>
      <c r="M26" s="1">
        <f>Table_4_3[up100]*Table_4_3[qty]</f>
        <v>9.74E-2</v>
      </c>
    </row>
    <row r="27" spans="1:13" x14ac:dyDescent="0.25">
      <c r="A27" t="s">
        <v>171</v>
      </c>
      <c r="B27" t="s">
        <v>174</v>
      </c>
      <c r="C27" t="s">
        <v>175</v>
      </c>
      <c r="D27" t="s">
        <v>176</v>
      </c>
      <c r="E27" s="4"/>
      <c r="G27" s="6">
        <v>0.53</v>
      </c>
      <c r="H27" s="6">
        <v>0.45600000000000002</v>
      </c>
      <c r="I27" s="6">
        <v>0.34029999999999999</v>
      </c>
      <c r="J27">
        <v>1</v>
      </c>
      <c r="K27" s="1">
        <f>IF(Table_4_3[qty]*1 &lt; 10, Table_4_3[up1]*Table_4_3[qty], IF(Table_4_3[qty]*1 &lt; 100, Table_4_3[up10]*Table_4_3[qty], Table_4_3[up100]*Table_4_3[qty]))</f>
        <v>0.53</v>
      </c>
      <c r="L27" s="1">
        <f>IF(Table_4_3[qty]*10 &lt; 100, Table_4_3[up10]*Table_4_3[qty], Table_4_3[up100]*Table_4_3[qty])</f>
        <v>0.45600000000000002</v>
      </c>
      <c r="M27" s="1">
        <f>Table_4_3[up100]*Table_4_3[qty]</f>
        <v>0.34029999999999999</v>
      </c>
    </row>
    <row r="28" spans="1:13" x14ac:dyDescent="0.25">
      <c r="E28" s="4"/>
      <c r="G28" s="6"/>
      <c r="H28" s="6"/>
      <c r="I28" s="6"/>
      <c r="K28" s="1">
        <f>IF(Table_4_3[qty]*1 &lt; 10, Table_4_3[up1]*Table_4_3[qty], IF(Table_4_3[qty]*1 &lt; 100, Table_4_3[up10]*Table_4_3[qty], Table_4_3[up100]*Table_4_3[qty]))</f>
        <v>0</v>
      </c>
      <c r="L28" s="1">
        <f>IF(Table_4_3[qty]*10 &lt; 100, Table_4_3[up10]*Table_4_3[qty], Table_4_3[up100]*Table_4_3[qty])</f>
        <v>0</v>
      </c>
      <c r="M28" s="1">
        <f>Table_4_3[up100]*Table_4_3[qty]</f>
        <v>0</v>
      </c>
    </row>
    <row r="29" spans="1:13" x14ac:dyDescent="0.25">
      <c r="A29" t="s">
        <v>170</v>
      </c>
      <c r="B29" t="s">
        <v>103</v>
      </c>
      <c r="C29" t="s">
        <v>39</v>
      </c>
      <c r="G29" s="6">
        <v>14.3</v>
      </c>
      <c r="H29" s="6">
        <v>13</v>
      </c>
      <c r="I29" s="6">
        <v>11.05</v>
      </c>
      <c r="J29">
        <v>1</v>
      </c>
      <c r="K29" s="1">
        <f>IF(Table_4_3[qty]*1 &lt; 10, Table_4_3[up1]*Table_4_3[qty], IF(Table_4_3[qty]*1 &lt; 100, Table_4_3[up10]*Table_4_3[qty], Table_4_3[up100]*Table_4_3[qty]))</f>
        <v>14.3</v>
      </c>
      <c r="L29" s="1">
        <f>IF(Table_4_3[qty]*10 &lt; 100, Table_4_3[up10]*Table_4_3[qty], Table_4_3[up100]*Table_4_3[qty])</f>
        <v>13</v>
      </c>
      <c r="M29" s="1">
        <f>Table_4_3[up100]*Table_4_3[qty]</f>
        <v>11.05</v>
      </c>
    </row>
    <row r="30" spans="1:13" x14ac:dyDescent="0.25">
      <c r="A30" t="s">
        <v>170</v>
      </c>
      <c r="B30" t="s">
        <v>104</v>
      </c>
      <c r="C30" t="s">
        <v>125</v>
      </c>
      <c r="G30" s="6">
        <v>1.52</v>
      </c>
      <c r="H30" s="6">
        <v>1.52</v>
      </c>
      <c r="I30" s="6">
        <v>1.52</v>
      </c>
      <c r="J30">
        <v>1</v>
      </c>
      <c r="K30" s="1">
        <f>IF(Table_4_3[qty]*1 &lt; 10, Table_4_3[up1]*Table_4_3[qty], IF(Table_4_3[qty]*1 &lt; 100, Table_4_3[up10]*Table_4_3[qty], Table_4_3[up100]*Table_4_3[qty]))</f>
        <v>1.52</v>
      </c>
      <c r="L30" s="1">
        <f>IF(Table_4_3[qty]*10 &lt; 100, Table_4_3[up10]*Table_4_3[qty], Table_4_3[up100]*Table_4_3[qty])</f>
        <v>1.52</v>
      </c>
      <c r="M30" s="1">
        <f>Table_4_3[up100]*Table_4_3[qty]</f>
        <v>1.52</v>
      </c>
    </row>
    <row r="31" spans="1:13" x14ac:dyDescent="0.25">
      <c r="A31" t="s">
        <v>170</v>
      </c>
      <c r="B31" t="s">
        <v>166</v>
      </c>
      <c r="C31" t="s">
        <v>53</v>
      </c>
      <c r="G31" s="6">
        <v>1.1299999999999999</v>
      </c>
      <c r="H31" s="6">
        <v>1.0069999999999999</v>
      </c>
      <c r="I31" s="6">
        <v>0.7853</v>
      </c>
      <c r="J31">
        <v>1</v>
      </c>
      <c r="K31" s="1">
        <f>IF(Table_4_3[qty]*1 &lt; 10, Table_4_3[up1]*Table_4_3[qty], IF(Table_4_3[qty]*1 &lt; 100, Table_4_3[up10]*Table_4_3[qty], Table_4_3[up100]*Table_4_3[qty]))</f>
        <v>1.1299999999999999</v>
      </c>
      <c r="L31" s="1">
        <f>IF(Table_4_3[qty]*10 &lt; 100, Table_4_3[up10]*Table_4_3[qty], Table_4_3[up100]*Table_4_3[qty])</f>
        <v>1.0069999999999999</v>
      </c>
      <c r="M31" s="1">
        <f>Table_4_3[up100]*Table_4_3[qty]</f>
        <v>0.7853</v>
      </c>
    </row>
    <row r="32" spans="1:13" x14ac:dyDescent="0.25">
      <c r="A32" t="s">
        <v>170</v>
      </c>
      <c r="B32" t="s">
        <v>106</v>
      </c>
      <c r="C32" t="s">
        <v>119</v>
      </c>
      <c r="G32" s="6">
        <v>3.79</v>
      </c>
      <c r="H32" s="6">
        <v>2.7</v>
      </c>
      <c r="I32" s="6">
        <v>2.2200000000000002</v>
      </c>
      <c r="J32">
        <v>1</v>
      </c>
      <c r="K32" s="1">
        <f>IF(Table_4_3[qty]*1 &lt; 10, Table_4_3[up1]*Table_4_3[qty], IF(Table_4_3[qty]*1 &lt; 100, Table_4_3[up10]*Table_4_3[qty], Table_4_3[up100]*Table_4_3[qty]))</f>
        <v>3.79</v>
      </c>
      <c r="L32" s="1">
        <f>IF(Table_4_3[qty]*10 &lt; 100, Table_4_3[up10]*Table_4_3[qty], Table_4_3[up100]*Table_4_3[qty])</f>
        <v>2.7</v>
      </c>
      <c r="M32" s="1">
        <f>Table_4_3[up100]*Table_4_3[qty]</f>
        <v>2.2200000000000002</v>
      </c>
    </row>
    <row r="33" spans="1:13" x14ac:dyDescent="0.25">
      <c r="A33" t="s">
        <v>170</v>
      </c>
      <c r="B33" t="s">
        <v>105</v>
      </c>
      <c r="C33" t="s">
        <v>121</v>
      </c>
      <c r="D33" t="s">
        <v>56</v>
      </c>
      <c r="G33" s="6">
        <v>1.1100000000000001</v>
      </c>
      <c r="H33" s="6">
        <v>0.97899999999999998</v>
      </c>
      <c r="I33" s="6">
        <v>0.80859999999999999</v>
      </c>
      <c r="J33">
        <v>1</v>
      </c>
      <c r="K33" s="1">
        <f>IF(Table_4_3[qty]*1 &lt; 10, Table_4_3[up1]*Table_4_3[qty], IF(Table_4_3[qty]*1 &lt; 100, Table_4_3[up10]*Table_4_3[qty], Table_4_3[up100]*Table_4_3[qty]))</f>
        <v>1.1100000000000001</v>
      </c>
      <c r="L33" s="1">
        <f>IF(Table_4_3[qty]*10 &lt; 100, Table_4_3[up10]*Table_4_3[qty], Table_4_3[up100]*Table_4_3[qty])</f>
        <v>0.97899999999999998</v>
      </c>
      <c r="M33" s="1">
        <f>Table_4_3[up100]*Table_4_3[qty]</f>
        <v>0.80859999999999999</v>
      </c>
    </row>
    <row r="34" spans="1:13" x14ac:dyDescent="0.25">
      <c r="A34" t="s">
        <v>170</v>
      </c>
      <c r="B34" t="s">
        <v>127</v>
      </c>
      <c r="C34" t="s">
        <v>129</v>
      </c>
      <c r="D34" t="s">
        <v>130</v>
      </c>
      <c r="G34" s="6">
        <v>1.24</v>
      </c>
      <c r="H34" s="6">
        <v>1.18</v>
      </c>
      <c r="I34" s="6">
        <v>0.99</v>
      </c>
      <c r="J34">
        <v>1</v>
      </c>
      <c r="K34" s="1">
        <f>IF(Table_4_3[qty]*1 &lt; 10, Table_4_3[up1]*Table_4_3[qty], IF(Table_4_3[qty]*1 &lt; 100, Table_4_3[up10]*Table_4_3[qty], Table_4_3[up100]*Table_4_3[qty]))</f>
        <v>1.24</v>
      </c>
      <c r="L34" s="1">
        <f>IF(Table_4_3[qty]*10 &lt; 100, Table_4_3[up10]*Table_4_3[qty], Table_4_3[up100]*Table_4_3[qty])</f>
        <v>1.18</v>
      </c>
      <c r="M34" s="1">
        <f>Table_4_3[up100]*Table_4_3[qty]</f>
        <v>0.99</v>
      </c>
    </row>
    <row r="35" spans="1:13" x14ac:dyDescent="0.25">
      <c r="A35" t="s">
        <v>170</v>
      </c>
      <c r="B35" t="s">
        <v>128</v>
      </c>
      <c r="C35" t="s">
        <v>131</v>
      </c>
      <c r="D35" t="s">
        <v>132</v>
      </c>
      <c r="G35" s="6">
        <v>1.36</v>
      </c>
      <c r="H35" s="6">
        <v>1.3009999999999999</v>
      </c>
      <c r="I35" s="6">
        <v>1.089</v>
      </c>
      <c r="J35">
        <v>1</v>
      </c>
      <c r="K35" s="1">
        <f>IF(Table_4_3[qty]*1 &lt; 10, Table_4_3[up1]*Table_4_3[qty], IF(Table_4_3[qty]*1 &lt; 100, Table_4_3[up10]*Table_4_3[qty], Table_4_3[up100]*Table_4_3[qty]))</f>
        <v>1.36</v>
      </c>
      <c r="L35" s="1">
        <f>IF(Table_4_3[qty]*10 &lt; 100, Table_4_3[up10]*Table_4_3[qty], Table_4_3[up100]*Table_4_3[qty])</f>
        <v>1.3009999999999999</v>
      </c>
      <c r="M35" s="1">
        <f>Table_4_3[up100]*Table_4_3[qty]</f>
        <v>1.089</v>
      </c>
    </row>
    <row r="36" spans="1:13" x14ac:dyDescent="0.25">
      <c r="A36" t="s">
        <v>170</v>
      </c>
      <c r="B36" t="s">
        <v>177</v>
      </c>
      <c r="C36" t="s">
        <v>50</v>
      </c>
      <c r="D36" t="s">
        <v>178</v>
      </c>
      <c r="E36" s="4">
        <v>0.01</v>
      </c>
      <c r="G36" s="6">
        <v>0.1</v>
      </c>
      <c r="H36" s="6">
        <v>1.2999999999999999E-2</v>
      </c>
      <c r="I36" s="6">
        <v>5.1999999999999998E-3</v>
      </c>
      <c r="J36">
        <v>2</v>
      </c>
      <c r="K36" s="1">
        <f>IF(Table_4_3[qty]*1 &lt; 10, Table_4_3[up1]*Table_4_3[qty], IF(Table_4_3[qty]*1 &lt; 100, Table_4_3[up10]*Table_4_3[qty], Table_4_3[up100]*Table_4_3[qty]))</f>
        <v>0.2</v>
      </c>
      <c r="L36" s="1">
        <f>IF(Table_4_3[qty]*10 &lt; 100, Table_4_3[up10]*Table_4_3[qty], Table_4_3[up100]*Table_4_3[qty])</f>
        <v>2.5999999999999999E-2</v>
      </c>
      <c r="M36" s="1">
        <f>Table_4_3[up100]*Table_4_3[qty]</f>
        <v>1.04E-2</v>
      </c>
    </row>
    <row r="37" spans="1:13" x14ac:dyDescent="0.25">
      <c r="A37" t="s">
        <v>170</v>
      </c>
      <c r="B37" t="s">
        <v>155</v>
      </c>
      <c r="C37" t="s">
        <v>50</v>
      </c>
      <c r="D37" t="s">
        <v>156</v>
      </c>
      <c r="E37" s="4">
        <v>0.01</v>
      </c>
      <c r="G37" s="6">
        <v>0.1</v>
      </c>
      <c r="H37" s="6">
        <v>1.2999999999999999E-2</v>
      </c>
      <c r="I37" s="6">
        <v>5.1999999999999998E-3</v>
      </c>
      <c r="J37">
        <v>1</v>
      </c>
      <c r="K37" s="1">
        <f>IF(Table_4_3[qty]*1 &lt; 10, Table_4_3[up1]*Table_4_3[qty], IF(Table_4_3[qty]*1 &lt; 100, Table_4_3[up10]*Table_4_3[qty], Table_4_3[up100]*Table_4_3[qty]))</f>
        <v>0.1</v>
      </c>
      <c r="L37" s="1">
        <f>IF(Table_4_3[qty]*10 &lt; 100, Table_4_3[up10]*Table_4_3[qty], Table_4_3[up100]*Table_4_3[qty])</f>
        <v>1.2999999999999999E-2</v>
      </c>
      <c r="M37" s="1">
        <f>Table_4_3[up100]*Table_4_3[qty]</f>
        <v>5.1999999999999998E-3</v>
      </c>
    </row>
    <row r="38" spans="1:13" x14ac:dyDescent="0.25">
      <c r="A38" t="s">
        <v>170</v>
      </c>
      <c r="B38" t="s">
        <v>157</v>
      </c>
      <c r="C38" t="s">
        <v>50</v>
      </c>
      <c r="D38" t="s">
        <v>159</v>
      </c>
      <c r="E38" s="4">
        <v>0.01</v>
      </c>
      <c r="G38" s="6">
        <v>0.1</v>
      </c>
      <c r="H38" s="6">
        <v>1.2999999999999999E-2</v>
      </c>
      <c r="I38" s="6">
        <v>5.1999999999999998E-3</v>
      </c>
      <c r="J38">
        <v>1</v>
      </c>
      <c r="K38" s="1">
        <f>IF(Table_4_3[qty]*1 &lt; 10, Table_4_3[up1]*Table_4_3[qty], IF(Table_4_3[qty]*1 &lt; 100, Table_4_3[up10]*Table_4_3[qty], Table_4_3[up100]*Table_4_3[qty]))</f>
        <v>0.1</v>
      </c>
      <c r="L38" s="1">
        <f>IF(Table_4_3[qty]*10 &lt; 100, Table_4_3[up10]*Table_4_3[qty], Table_4_3[up100]*Table_4_3[qty])</f>
        <v>1.2999999999999999E-2</v>
      </c>
      <c r="M38" s="1">
        <f>Table_4_3[up100]*Table_4_3[qty]</f>
        <v>5.1999999999999998E-3</v>
      </c>
    </row>
    <row r="39" spans="1:13" x14ac:dyDescent="0.25">
      <c r="A39" t="s">
        <v>170</v>
      </c>
      <c r="B39" t="s">
        <v>162</v>
      </c>
      <c r="C39" t="s">
        <v>50</v>
      </c>
      <c r="D39" t="s">
        <v>160</v>
      </c>
      <c r="E39" s="4">
        <v>0.01</v>
      </c>
      <c r="G39" s="6">
        <v>0.1</v>
      </c>
      <c r="H39" s="6">
        <v>1.2999999999999999E-2</v>
      </c>
      <c r="I39" s="6">
        <v>5.1999999999999998E-3</v>
      </c>
      <c r="J39">
        <v>2</v>
      </c>
      <c r="K39" s="1">
        <f>IF(Table_4_3[qty]*1 &lt; 10, Table_4_3[up1]*Table_4_3[qty], IF(Table_4_3[qty]*1 &lt; 100, Table_4_3[up10]*Table_4_3[qty], Table_4_3[up100]*Table_4_3[qty]))</f>
        <v>0.2</v>
      </c>
      <c r="L39" s="1">
        <f>IF(Table_4_3[qty]*10 &lt; 100, Table_4_3[up10]*Table_4_3[qty], Table_4_3[up100]*Table_4_3[qty])</f>
        <v>2.5999999999999999E-2</v>
      </c>
      <c r="M39" s="1">
        <f>Table_4_3[up100]*Table_4_3[qty]</f>
        <v>1.04E-2</v>
      </c>
    </row>
    <row r="40" spans="1:13" x14ac:dyDescent="0.25">
      <c r="A40" t="s">
        <v>170</v>
      </c>
      <c r="B40" t="s">
        <v>158</v>
      </c>
      <c r="C40" t="s">
        <v>50</v>
      </c>
      <c r="D40" t="s">
        <v>161</v>
      </c>
      <c r="E40" s="4">
        <v>0.01</v>
      </c>
      <c r="G40" s="6">
        <v>0.1</v>
      </c>
      <c r="H40" s="6">
        <v>1.2999999999999999E-2</v>
      </c>
      <c r="I40" s="6">
        <v>5.1999999999999998E-3</v>
      </c>
      <c r="J40">
        <v>1</v>
      </c>
      <c r="K40" s="1">
        <f>IF(Table_4_3[qty]*1 &lt; 10, Table_4_3[up1]*Table_4_3[qty], IF(Table_4_3[qty]*1 &lt; 100, Table_4_3[up10]*Table_4_3[qty], Table_4_3[up100]*Table_4_3[qty]))</f>
        <v>0.1</v>
      </c>
      <c r="L40" s="1">
        <f>IF(Table_4_3[qty]*10 &lt; 100, Table_4_3[up10]*Table_4_3[qty], Table_4_3[up100]*Table_4_3[qty])</f>
        <v>1.2999999999999999E-2</v>
      </c>
      <c r="M40" s="1">
        <f>Table_4_3[up100]*Table_4_3[qty]</f>
        <v>5.1999999999999998E-3</v>
      </c>
    </row>
    <row r="41" spans="1:13" x14ac:dyDescent="0.25">
      <c r="A41" t="s">
        <v>170</v>
      </c>
      <c r="B41" t="s">
        <v>151</v>
      </c>
      <c r="C41" t="s">
        <v>50</v>
      </c>
      <c r="D41" t="s">
        <v>95</v>
      </c>
      <c r="E41" s="4">
        <v>0.01</v>
      </c>
      <c r="G41" s="6">
        <v>0.1</v>
      </c>
      <c r="H41" s="6">
        <v>0.02</v>
      </c>
      <c r="I41" s="6">
        <v>8.3000000000000001E-3</v>
      </c>
      <c r="J41">
        <v>1</v>
      </c>
      <c r="K41" s="1">
        <f>IF(Table_4_3[qty]*1 &lt; 10, Table_4_3[up1]*Table_4_3[qty], IF(Table_4_3[qty]*1 &lt; 100, Table_4_3[up10]*Table_4_3[qty], Table_4_3[up100]*Table_4_3[qty]))</f>
        <v>0.1</v>
      </c>
      <c r="L41" s="1">
        <f>IF(Table_4_3[qty]*10 &lt; 100, Table_4_3[up10]*Table_4_3[qty], Table_4_3[up100]*Table_4_3[qty])</f>
        <v>0.02</v>
      </c>
      <c r="M41" s="1">
        <f>Table_4_3[up100]*Table_4_3[qty]</f>
        <v>8.3000000000000001E-3</v>
      </c>
    </row>
    <row r="42" spans="1:13" x14ac:dyDescent="0.25">
      <c r="A42" t="s">
        <v>170</v>
      </c>
      <c r="B42" t="s">
        <v>152</v>
      </c>
      <c r="C42" t="s">
        <v>50</v>
      </c>
      <c r="D42" t="s">
        <v>96</v>
      </c>
      <c r="E42" s="4">
        <v>0.01</v>
      </c>
      <c r="G42" s="6">
        <v>0.1</v>
      </c>
      <c r="H42" s="6">
        <v>1.4E-2</v>
      </c>
      <c r="I42" s="6">
        <v>5.7000000000000002E-3</v>
      </c>
      <c r="J42">
        <v>1</v>
      </c>
      <c r="K42" s="1">
        <f>IF(Table_4_3[qty]*1 &lt; 10, Table_4_3[up1]*Table_4_3[qty], IF(Table_4_3[qty]*1 &lt; 100, Table_4_3[up10]*Table_4_3[qty], Table_4_3[up100]*Table_4_3[qty]))</f>
        <v>0.1</v>
      </c>
      <c r="L42" s="1">
        <f>IF(Table_4_3[qty]*10 &lt; 100, Table_4_3[up10]*Table_4_3[qty], Table_4_3[up100]*Table_4_3[qty])</f>
        <v>1.4E-2</v>
      </c>
      <c r="M42" s="1">
        <f>Table_4_3[up100]*Table_4_3[qty]</f>
        <v>5.7000000000000002E-3</v>
      </c>
    </row>
    <row r="43" spans="1:13" x14ac:dyDescent="0.25">
      <c r="A43" t="s">
        <v>170</v>
      </c>
      <c r="B43" t="s">
        <v>153</v>
      </c>
      <c r="C43" t="s">
        <v>50</v>
      </c>
      <c r="D43" t="s">
        <v>98</v>
      </c>
      <c r="E43" s="4">
        <v>0.01</v>
      </c>
      <c r="G43" s="6">
        <v>0.1</v>
      </c>
      <c r="H43" s="6">
        <v>1.4E-2</v>
      </c>
      <c r="I43" s="6">
        <v>5.7000000000000002E-3</v>
      </c>
      <c r="J43">
        <v>1</v>
      </c>
      <c r="K43" s="1">
        <f>IF(Table_4_3[qty]*1 &lt; 10, Table_4_3[up1]*Table_4_3[qty], IF(Table_4_3[qty]*1 &lt; 100, Table_4_3[up10]*Table_4_3[qty], Table_4_3[up100]*Table_4_3[qty]))</f>
        <v>0.1</v>
      </c>
      <c r="L43" s="1">
        <f>IF(Table_4_3[qty]*10 &lt; 100, Table_4_3[up10]*Table_4_3[qty], Table_4_3[up100]*Table_4_3[qty])</f>
        <v>1.4E-2</v>
      </c>
      <c r="M43" s="1">
        <f>Table_4_3[up100]*Table_4_3[qty]</f>
        <v>5.7000000000000002E-3</v>
      </c>
    </row>
    <row r="44" spans="1:13" x14ac:dyDescent="0.25">
      <c r="A44" t="s">
        <v>170</v>
      </c>
      <c r="B44" t="s">
        <v>163</v>
      </c>
      <c r="C44" t="s">
        <v>51</v>
      </c>
      <c r="D44" t="s">
        <v>164</v>
      </c>
      <c r="E44" s="4">
        <v>0.05</v>
      </c>
      <c r="F44" t="s">
        <v>35</v>
      </c>
      <c r="G44" s="6">
        <v>0.12</v>
      </c>
      <c r="H44" s="6">
        <v>8.3000000000000004E-2</v>
      </c>
      <c r="I44" s="6">
        <v>3.9199999999999999E-2</v>
      </c>
      <c r="J44">
        <v>1</v>
      </c>
      <c r="K44" s="1">
        <f>IF(Table_4_3[qty]*1 &lt; 10, Table_4_3[up1]*Table_4_3[qty], IF(Table_4_3[qty]*1 &lt; 100, Table_4_3[up10]*Table_4_3[qty], Table_4_3[up100]*Table_4_3[qty]))</f>
        <v>0.12</v>
      </c>
      <c r="L44" s="1">
        <f>IF(Table_4_3[qty]*10 &lt; 100, Table_4_3[up10]*Table_4_3[qty], Table_4_3[up100]*Table_4_3[qty])</f>
        <v>8.3000000000000004E-2</v>
      </c>
      <c r="M44" s="1">
        <f>Table_4_3[up100]*Table_4_3[qty]</f>
        <v>3.9199999999999999E-2</v>
      </c>
    </row>
    <row r="45" spans="1:13" x14ac:dyDescent="0.25">
      <c r="A45" t="s">
        <v>170</v>
      </c>
      <c r="B45" t="s">
        <v>167</v>
      </c>
      <c r="C45" t="s">
        <v>51</v>
      </c>
      <c r="D45" t="s">
        <v>86</v>
      </c>
      <c r="E45" s="4">
        <v>0.05</v>
      </c>
      <c r="F45" t="s">
        <v>35</v>
      </c>
      <c r="G45" s="6">
        <v>0.1</v>
      </c>
      <c r="H45" s="6">
        <v>7.1999999999999995E-2</v>
      </c>
      <c r="I45" s="6">
        <v>3.3000000000000002E-2</v>
      </c>
      <c r="J45">
        <v>1</v>
      </c>
      <c r="K45" s="1">
        <f>IF(Table_4_3[qty]*1 &lt; 10, Table_4_3[up1]*Table_4_3[qty], IF(Table_4_3[qty]*1 &lt; 100, Table_4_3[up10]*Table_4_3[qty], Table_4_3[up100]*Table_4_3[qty]))</f>
        <v>0.1</v>
      </c>
      <c r="L45" s="1">
        <f>IF(Table_4_3[qty]*10 &lt; 100, Table_4_3[up10]*Table_4_3[qty], Table_4_3[up100]*Table_4_3[qty])</f>
        <v>7.1999999999999995E-2</v>
      </c>
      <c r="M45" s="1">
        <f>Table_4_3[up100]*Table_4_3[qty]</f>
        <v>3.3000000000000002E-2</v>
      </c>
    </row>
    <row r="46" spans="1:13" x14ac:dyDescent="0.25">
      <c r="A46" t="s">
        <v>170</v>
      </c>
      <c r="B46" t="s">
        <v>150</v>
      </c>
      <c r="C46" t="s">
        <v>77</v>
      </c>
      <c r="D46" t="s">
        <v>78</v>
      </c>
      <c r="E46" t="s">
        <v>93</v>
      </c>
      <c r="F46" t="s">
        <v>79</v>
      </c>
      <c r="G46" s="6">
        <v>0.35</v>
      </c>
      <c r="H46" s="6">
        <v>0.311</v>
      </c>
      <c r="I46" s="6">
        <v>0.22489999999999999</v>
      </c>
      <c r="J46">
        <v>1</v>
      </c>
      <c r="K46" s="1">
        <f>IF(Table_4_3[qty]*1 &lt; 10, Table_4_3[up1]*Table_4_3[qty], IF(Table_4_3[qty]*1 &lt; 100, Table_4_3[up10]*Table_4_3[qty], Table_4_3[up100]*Table_4_3[qty]))</f>
        <v>0.35</v>
      </c>
      <c r="L46" s="1">
        <f>IF(Table_4_3[qty]*10 &lt; 100, Table_4_3[up10]*Table_4_3[qty], Table_4_3[up100]*Table_4_3[qty])</f>
        <v>0.311</v>
      </c>
      <c r="M46" s="1">
        <f>Table_4_3[up100]*Table_4_3[qty]</f>
        <v>0.22489999999999999</v>
      </c>
    </row>
    <row r="47" spans="1:13" x14ac:dyDescent="0.25">
      <c r="A47" t="s">
        <v>170</v>
      </c>
      <c r="B47" t="s">
        <v>74</v>
      </c>
      <c r="C47" t="s">
        <v>123</v>
      </c>
      <c r="D47" t="s">
        <v>124</v>
      </c>
      <c r="G47" s="6">
        <v>0.46</v>
      </c>
      <c r="H47" s="6">
        <v>0.437</v>
      </c>
      <c r="I47" s="6">
        <v>0.30559999999999998</v>
      </c>
      <c r="J47">
        <v>1</v>
      </c>
      <c r="K47" s="1">
        <f>IF(Table_4_3[qty]*1 &lt; 10, Table_4_3[up1]*Table_4_3[qty], IF(Table_4_3[qty]*1 &lt; 100, Table_4_3[up10]*Table_4_3[qty], Table_4_3[up100]*Table_4_3[qty]))</f>
        <v>0.46</v>
      </c>
      <c r="L47" s="1">
        <f>IF(Table_4_3[qty]*10 &lt; 100, Table_4_3[up10]*Table_4_3[qty], Table_4_3[up100]*Table_4_3[qty])</f>
        <v>0.437</v>
      </c>
      <c r="M47" s="1">
        <f>Table_4_3[up100]*Table_4_3[qty]</f>
        <v>0.30559999999999998</v>
      </c>
    </row>
    <row r="48" spans="1:13" x14ac:dyDescent="0.25">
      <c r="A48" t="s">
        <v>170</v>
      </c>
      <c r="B48" t="s">
        <v>120</v>
      </c>
      <c r="C48" t="s">
        <v>69</v>
      </c>
      <c r="D48" t="s">
        <v>176</v>
      </c>
      <c r="G48" s="6">
        <v>0.57999999999999996</v>
      </c>
      <c r="H48" s="6">
        <v>0.495</v>
      </c>
      <c r="I48" s="6">
        <v>0.36990000000000001</v>
      </c>
      <c r="J48">
        <v>1</v>
      </c>
      <c r="K48" s="1">
        <f>IF(Table_4_3[qty]*1 &lt; 10, Table_4_3[up1]*Table_4_3[qty], IF(Table_4_3[qty]*1 &lt; 100, Table_4_3[up10]*Table_4_3[qty], Table_4_3[up100]*Table_4_3[qty]))</f>
        <v>0.57999999999999996</v>
      </c>
      <c r="L48" s="1">
        <f>IF(Table_4_3[qty]*10 &lt; 100, Table_4_3[up10]*Table_4_3[qty], Table_4_3[up100]*Table_4_3[qty])</f>
        <v>0.495</v>
      </c>
      <c r="M48" s="1">
        <f>Table_4_3[up100]*Table_4_3[qty]</f>
        <v>0.36990000000000001</v>
      </c>
    </row>
    <row r="49" spans="1:13" x14ac:dyDescent="0.25">
      <c r="E49" s="2"/>
      <c r="G49" s="6"/>
      <c r="H49" s="6"/>
      <c r="I49" s="6"/>
      <c r="K49" s="1">
        <f>IF(Table_4_3[qty]*1 &lt; 10, Table_4_3[up1]*Table_4_3[qty], IF(Table_4_3[qty]*1 &lt; 100, Table_4_3[up10]*Table_4_3[qty], Table_4_3[up100]*Table_4_3[qty]))</f>
        <v>0</v>
      </c>
      <c r="L49" s="1">
        <f>IF(Table_4_3[qty]*10 &lt; 100, Table_4_3[up10]*Table_4_3[qty], Table_4_3[up100]*Table_4_3[qty])</f>
        <v>0</v>
      </c>
      <c r="M49" s="1">
        <f>Table_4_3[up100]*Table_4_3[qty]</f>
        <v>0</v>
      </c>
    </row>
    <row r="50" spans="1:13" x14ac:dyDescent="0.25">
      <c r="A50" t="s">
        <v>173</v>
      </c>
      <c r="B50" t="s">
        <v>11</v>
      </c>
      <c r="C50" t="s">
        <v>154</v>
      </c>
      <c r="E50" s="2"/>
      <c r="G50" s="6">
        <f>5/3</f>
        <v>1.6666666666666667</v>
      </c>
      <c r="H50" s="6">
        <f>5/3</f>
        <v>1.6666666666666667</v>
      </c>
      <c r="I50" s="6">
        <v>1</v>
      </c>
      <c r="J50">
        <v>1.2</v>
      </c>
      <c r="K50" s="1">
        <f>IF(Table_4_3[qty]*1 &lt; 10, Table_4_3[up1]*Table_4_3[qty], IF(Table_4_3[qty]*1 &lt; 100, Table_4_3[up10]*Table_4_3[qty], Table_4_3[up100]*Table_4_3[qty]))</f>
        <v>2</v>
      </c>
      <c r="L50" s="1">
        <f>IF(Table_4_3[qty]*10 &lt; 100, Table_4_3[up10]*Table_4_3[qty], Table_4_3[up100]*Table_4_3[qty])</f>
        <v>2</v>
      </c>
      <c r="M50" s="1">
        <f>Table_4_3[up100]*Table_4_3[qty]</f>
        <v>1.2</v>
      </c>
    </row>
    <row r="51" spans="1:13" x14ac:dyDescent="0.25">
      <c r="E51" s="2"/>
      <c r="G51" s="6"/>
      <c r="H51" s="6"/>
      <c r="I51" s="6"/>
      <c r="K51" s="1">
        <f>IF(Table_4_3[qty]*1 &lt; 10, Table_4_3[up1]*Table_4_3[qty], IF(Table_4_3[qty]*1 &lt; 100, Table_4_3[up10]*Table_4_3[qty], Table_4_3[up100]*Table_4_3[qty]))</f>
        <v>0</v>
      </c>
      <c r="L51" s="1">
        <f>IF(Table_4_3[qty]*10 &lt; 100, Table_4_3[up10]*Table_4_3[qty], Table_4_3[up100]*Table_4_3[qty])</f>
        <v>0</v>
      </c>
      <c r="M51" s="1">
        <f>Table_4_3[up100]*Table_4_3[qty]</f>
        <v>0</v>
      </c>
    </row>
    <row r="52" spans="1:13" x14ac:dyDescent="0.25">
      <c r="A52" t="s">
        <v>173</v>
      </c>
      <c r="B52" t="s">
        <v>38</v>
      </c>
      <c r="C52" t="s">
        <v>115</v>
      </c>
      <c r="G52" s="6">
        <v>2.95</v>
      </c>
      <c r="H52" s="6">
        <v>2.6480000000000001</v>
      </c>
      <c r="I52" s="6">
        <v>2.1692</v>
      </c>
      <c r="J52">
        <v>1</v>
      </c>
      <c r="K52" s="1">
        <f>IF(Table_4_3[qty]*1 &lt; 10, Table_4_3[up1]*Table_4_3[qty], IF(Table_4_3[qty]*1 &lt; 100, Table_4_3[up10]*Table_4_3[qty], Table_4_3[up100]*Table_4_3[qty]))</f>
        <v>2.95</v>
      </c>
      <c r="L52" s="1">
        <f>IF(Table_4_3[qty]*10 &lt; 100, Table_4_3[up10]*Table_4_3[qty], Table_4_3[up100]*Table_4_3[qty])</f>
        <v>2.6480000000000001</v>
      </c>
      <c r="M52" s="1">
        <f>Table_4_3[up100]*Table_4_3[qty]</f>
        <v>2.1692</v>
      </c>
    </row>
    <row r="53" spans="1:13" x14ac:dyDescent="0.25">
      <c r="A53" t="s">
        <v>173</v>
      </c>
      <c r="B53" t="s">
        <v>117</v>
      </c>
      <c r="C53" t="s">
        <v>122</v>
      </c>
      <c r="G53" s="6">
        <v>4.6900000000000004</v>
      </c>
      <c r="H53" s="6">
        <v>4.2140000000000004</v>
      </c>
      <c r="I53" s="6">
        <v>3.4525999999999999</v>
      </c>
      <c r="J53">
        <v>2</v>
      </c>
      <c r="K53" s="1">
        <f>IF(Table_4_3[qty]*1 &lt; 10, Table_4_3[up1]*Table_4_3[qty], IF(Table_4_3[qty]*1 &lt; 100, Table_4_3[up10]*Table_4_3[qty], Table_4_3[up100]*Table_4_3[qty]))</f>
        <v>9.3800000000000008</v>
      </c>
      <c r="L53" s="1">
        <f>IF(Table_4_3[qty]*10 &lt; 100, Table_4_3[up10]*Table_4_3[qty], Table_4_3[up100]*Table_4_3[qty])</f>
        <v>8.4280000000000008</v>
      </c>
      <c r="M53" s="1">
        <f>Table_4_3[up100]*Table_4_3[qty]</f>
        <v>6.9051999999999998</v>
      </c>
    </row>
    <row r="54" spans="1:13" x14ac:dyDescent="0.25">
      <c r="A54" t="s">
        <v>173</v>
      </c>
      <c r="B54" t="s">
        <v>118</v>
      </c>
      <c r="C54" t="s">
        <v>116</v>
      </c>
      <c r="G54" s="6">
        <v>6.02</v>
      </c>
      <c r="H54" s="6">
        <v>5.4050000000000002</v>
      </c>
      <c r="I54" s="6">
        <v>4.4287000000000001</v>
      </c>
      <c r="J54">
        <v>1</v>
      </c>
      <c r="K54" s="1">
        <f>IF(Table_4_3[qty]*1 &lt; 10, Table_4_3[up1]*Table_4_3[qty], IF(Table_4_3[qty]*1 &lt; 100, Table_4_3[up10]*Table_4_3[qty], Table_4_3[up100]*Table_4_3[qty]))</f>
        <v>6.02</v>
      </c>
      <c r="L54" s="1">
        <f>IF(Table_4_3[qty]*10 &lt; 100, Table_4_3[up10]*Table_4_3[qty], Table_4_3[up100]*Table_4_3[qty])</f>
        <v>5.4050000000000002</v>
      </c>
      <c r="M54" s="1">
        <f>Table_4_3[up100]*Table_4_3[qty]</f>
        <v>4.4287000000000001</v>
      </c>
    </row>
    <row r="55" spans="1:13" x14ac:dyDescent="0.25">
      <c r="A55" t="s">
        <v>173</v>
      </c>
      <c r="B55" t="s">
        <v>188</v>
      </c>
      <c r="C55" t="s">
        <v>50</v>
      </c>
      <c r="D55" t="s">
        <v>189</v>
      </c>
      <c r="E55" s="4"/>
      <c r="G55" s="6">
        <v>0.1</v>
      </c>
      <c r="H55" s="6">
        <v>1.2999999999999999E-2</v>
      </c>
      <c r="I55" s="6">
        <v>5.1999999999999998E-3</v>
      </c>
      <c r="J55">
        <v>2</v>
      </c>
      <c r="K55" s="1">
        <f>IF(Table_4_3[qty]*1 &lt; 10, Table_4_3[up1]*Table_4_3[qty], IF(Table_4_3[qty]*1 &lt; 100, Table_4_3[up10]*Table_4_3[qty], Table_4_3[up100]*Table_4_3[qty]))</f>
        <v>0.2</v>
      </c>
      <c r="L55" s="1">
        <f>IF(Table_4_3[qty]*10 &lt; 100, Table_4_3[up10]*Table_4_3[qty], Table_4_3[up100]*Table_4_3[qty])</f>
        <v>2.5999999999999999E-2</v>
      </c>
      <c r="M55" s="1">
        <f>Table_4_3[up100]*Table_4_3[qty]</f>
        <v>1.04E-2</v>
      </c>
    </row>
    <row r="56" spans="1:13" x14ac:dyDescent="0.25">
      <c r="A56" t="s">
        <v>173</v>
      </c>
      <c r="B56" t="s">
        <v>190</v>
      </c>
      <c r="C56" t="s">
        <v>50</v>
      </c>
      <c r="D56" t="s">
        <v>191</v>
      </c>
      <c r="E56" s="4"/>
      <c r="G56" s="6">
        <v>0.1</v>
      </c>
      <c r="H56" s="6">
        <v>1.2999999999999999E-2</v>
      </c>
      <c r="I56" s="6">
        <v>5.1999999999999998E-3</v>
      </c>
      <c r="J56">
        <v>2</v>
      </c>
      <c r="K56" s="1">
        <f>IF(Table_4_3[qty]*1 &lt; 10, Table_4_3[up1]*Table_4_3[qty], IF(Table_4_3[qty]*1 &lt; 100, Table_4_3[up10]*Table_4_3[qty], Table_4_3[up100]*Table_4_3[qty]))</f>
        <v>0.2</v>
      </c>
      <c r="L56" s="1">
        <f>IF(Table_4_3[qty]*10 &lt; 100, Table_4_3[up10]*Table_4_3[qty], Table_4_3[up100]*Table_4_3[qty])</f>
        <v>2.5999999999999999E-2</v>
      </c>
      <c r="M56" s="1">
        <f>Table_4_3[up100]*Table_4_3[qty]</f>
        <v>1.04E-2</v>
      </c>
    </row>
    <row r="57" spans="1:13" x14ac:dyDescent="0.25">
      <c r="A57" t="s">
        <v>173</v>
      </c>
      <c r="B57" t="s">
        <v>193</v>
      </c>
      <c r="C57" t="s">
        <v>50</v>
      </c>
      <c r="D57" t="s">
        <v>192</v>
      </c>
      <c r="E57" s="4"/>
      <c r="G57" s="6">
        <v>0.1</v>
      </c>
      <c r="H57" s="6">
        <v>1.2999999999999999E-2</v>
      </c>
      <c r="I57" s="6">
        <v>5.1999999999999998E-3</v>
      </c>
      <c r="J57">
        <v>1</v>
      </c>
      <c r="K57" s="1">
        <f>IF(Table_4_3[qty]*1 &lt; 10, Table_4_3[up1]*Table_4_3[qty], IF(Table_4_3[qty]*1 &lt; 100, Table_4_3[up10]*Table_4_3[qty], Table_4_3[up100]*Table_4_3[qty]))</f>
        <v>0.1</v>
      </c>
      <c r="L57" s="1">
        <f>IF(Table_4_3[qty]*10 &lt; 100, Table_4_3[up10]*Table_4_3[qty], Table_4_3[up100]*Table_4_3[qty])</f>
        <v>1.2999999999999999E-2</v>
      </c>
      <c r="M57" s="1">
        <f>Table_4_3[up100]*Table_4_3[qty]</f>
        <v>5.1999999999999998E-3</v>
      </c>
    </row>
    <row r="58" spans="1:13" x14ac:dyDescent="0.25">
      <c r="A58" t="s">
        <v>173</v>
      </c>
      <c r="B58" t="s">
        <v>194</v>
      </c>
      <c r="C58" t="s">
        <v>50</v>
      </c>
      <c r="D58" t="s">
        <v>195</v>
      </c>
      <c r="E58" s="4"/>
      <c r="G58" s="6">
        <v>0.1</v>
      </c>
      <c r="H58" s="6">
        <v>1.2999999999999999E-2</v>
      </c>
      <c r="I58" s="6">
        <v>5.1999999999999998E-3</v>
      </c>
      <c r="J58">
        <v>1</v>
      </c>
      <c r="K58" s="1">
        <f>IF(Table_4_3[qty]*1 &lt; 10, Table_4_3[up1]*Table_4_3[qty], IF(Table_4_3[qty]*1 &lt; 100, Table_4_3[up10]*Table_4_3[qty], Table_4_3[up100]*Table_4_3[qty]))</f>
        <v>0.1</v>
      </c>
      <c r="L58" s="1">
        <f>IF(Table_4_3[qty]*10 &lt; 100, Table_4_3[up10]*Table_4_3[qty], Table_4_3[up100]*Table_4_3[qty])</f>
        <v>1.2999999999999999E-2</v>
      </c>
      <c r="M58" s="1">
        <f>Table_4_3[up100]*Table_4_3[qty]</f>
        <v>5.1999999999999998E-3</v>
      </c>
    </row>
    <row r="59" spans="1:13" x14ac:dyDescent="0.25">
      <c r="A59" t="s">
        <v>173</v>
      </c>
      <c r="B59" t="s">
        <v>196</v>
      </c>
      <c r="C59" t="s">
        <v>50</v>
      </c>
      <c r="D59" t="s">
        <v>161</v>
      </c>
      <c r="E59" s="4"/>
      <c r="G59" s="6">
        <v>0.01</v>
      </c>
      <c r="H59" s="6">
        <v>1.2999999999999999E-2</v>
      </c>
      <c r="I59" s="6">
        <v>5.1999999999999998E-3</v>
      </c>
      <c r="J59">
        <v>1</v>
      </c>
      <c r="K59" s="1">
        <f>IF(Table_4_3[qty]*1 &lt; 10, Table_4_3[up1]*Table_4_3[qty], IF(Table_4_3[qty]*1 &lt; 100, Table_4_3[up10]*Table_4_3[qty], Table_4_3[up100]*Table_4_3[qty]))</f>
        <v>0.01</v>
      </c>
      <c r="L59" s="1">
        <f>IF(Table_4_3[qty]*10 &lt; 100, Table_4_3[up10]*Table_4_3[qty], Table_4_3[up100]*Table_4_3[qty])</f>
        <v>1.2999999999999999E-2</v>
      </c>
      <c r="M59" s="1">
        <f>Table_4_3[up100]*Table_4_3[qty]</f>
        <v>5.1999999999999998E-3</v>
      </c>
    </row>
    <row r="60" spans="1:13" x14ac:dyDescent="0.25">
      <c r="A60" t="s">
        <v>173</v>
      </c>
      <c r="B60" t="s">
        <v>179</v>
      </c>
      <c r="C60" t="s">
        <v>51</v>
      </c>
      <c r="D60" t="s">
        <v>181</v>
      </c>
      <c r="E60" s="4">
        <v>0.05</v>
      </c>
      <c r="F60" t="s">
        <v>30</v>
      </c>
      <c r="G60" s="6">
        <v>0.1</v>
      </c>
      <c r="H60" s="6">
        <v>0.03</v>
      </c>
      <c r="I60" s="6">
        <v>1.3299999999999999E-2</v>
      </c>
      <c r="J60">
        <v>2</v>
      </c>
      <c r="K60" s="1">
        <f>IF(Table_4_3[qty]*1 &lt; 10, Table_4_3[up1]*Table_4_3[qty], IF(Table_4_3[qty]*1 &lt; 100, Table_4_3[up10]*Table_4_3[qty], Table_4_3[up100]*Table_4_3[qty]))</f>
        <v>0.2</v>
      </c>
      <c r="L60" s="1">
        <f>IF(Table_4_3[qty]*10 &lt; 100, Table_4_3[up10]*Table_4_3[qty], Table_4_3[up100]*Table_4_3[qty])</f>
        <v>0.06</v>
      </c>
      <c r="M60" s="1">
        <f>Table_4_3[up100]*Table_4_3[qty]</f>
        <v>2.6599999999999999E-2</v>
      </c>
    </row>
    <row r="61" spans="1:13" x14ac:dyDescent="0.25">
      <c r="A61" t="s">
        <v>173</v>
      </c>
      <c r="B61" t="s">
        <v>182</v>
      </c>
      <c r="C61" t="s">
        <v>51</v>
      </c>
      <c r="D61" t="s">
        <v>180</v>
      </c>
      <c r="E61" s="4">
        <v>0.05</v>
      </c>
      <c r="F61" t="s">
        <v>30</v>
      </c>
      <c r="G61" s="6">
        <v>0.1</v>
      </c>
      <c r="H61" s="6">
        <v>3.3000000000000002E-2</v>
      </c>
      <c r="I61" s="6">
        <v>1.47E-2</v>
      </c>
      <c r="J61">
        <v>1</v>
      </c>
      <c r="K61" s="1">
        <f>IF(Table_4_3[qty]*1 &lt; 10, Table_4_3[up1]*Table_4_3[qty], IF(Table_4_3[qty]*1 &lt; 100, Table_4_3[up10]*Table_4_3[qty], Table_4_3[up100]*Table_4_3[qty]))</f>
        <v>0.1</v>
      </c>
      <c r="L61" s="1">
        <f>IF(Table_4_3[qty]*10 &lt; 100, Table_4_3[up10]*Table_4_3[qty], Table_4_3[up100]*Table_4_3[qty])</f>
        <v>3.3000000000000002E-2</v>
      </c>
      <c r="M61" s="1">
        <f>Table_4_3[up100]*Table_4_3[qty]</f>
        <v>1.47E-2</v>
      </c>
    </row>
    <row r="62" spans="1:13" x14ac:dyDescent="0.25">
      <c r="A62" t="s">
        <v>173</v>
      </c>
      <c r="B62" t="s">
        <v>183</v>
      </c>
      <c r="C62" t="s">
        <v>51</v>
      </c>
      <c r="D62" t="s">
        <v>184</v>
      </c>
      <c r="E62" s="4">
        <v>0.05</v>
      </c>
      <c r="F62" t="s">
        <v>62</v>
      </c>
      <c r="G62" s="6">
        <v>0.1</v>
      </c>
      <c r="H62" s="6">
        <v>5.8000000000000003E-2</v>
      </c>
      <c r="I62" s="6">
        <v>2.5999999999999999E-2</v>
      </c>
      <c r="J62">
        <v>1</v>
      </c>
      <c r="K62" s="1">
        <f>IF(Table_4_3[qty]*1 &lt; 10, Table_4_3[up1]*Table_4_3[qty], IF(Table_4_3[qty]*1 &lt; 100, Table_4_3[up10]*Table_4_3[qty], Table_4_3[up100]*Table_4_3[qty]))</f>
        <v>0.1</v>
      </c>
      <c r="L62" s="1">
        <f>IF(Table_4_3[qty]*10 &lt; 100, Table_4_3[up10]*Table_4_3[qty], Table_4_3[up100]*Table_4_3[qty])</f>
        <v>5.8000000000000003E-2</v>
      </c>
      <c r="M62" s="1">
        <f>Table_4_3[up100]*Table_4_3[qty]</f>
        <v>2.5999999999999999E-2</v>
      </c>
    </row>
    <row r="63" spans="1:13" x14ac:dyDescent="0.25">
      <c r="A63" t="s">
        <v>173</v>
      </c>
      <c r="B63" t="s">
        <v>185</v>
      </c>
      <c r="C63" t="s">
        <v>51</v>
      </c>
      <c r="D63" t="s">
        <v>186</v>
      </c>
      <c r="E63" s="4">
        <v>0.01</v>
      </c>
      <c r="F63" t="s">
        <v>35</v>
      </c>
      <c r="G63" s="6">
        <v>0.1</v>
      </c>
      <c r="H63" s="6">
        <v>0.03</v>
      </c>
      <c r="I63" s="6">
        <v>1.3599999999999999E-2</v>
      </c>
      <c r="J63">
        <v>2</v>
      </c>
      <c r="K63" s="1">
        <f>IF(Table_4_3[qty]*1 &lt; 10, Table_4_3[up1]*Table_4_3[qty], IF(Table_4_3[qty]*1 &lt; 100, Table_4_3[up10]*Table_4_3[qty], Table_4_3[up100]*Table_4_3[qty]))</f>
        <v>0.2</v>
      </c>
      <c r="L63" s="1">
        <f>IF(Table_4_3[qty]*10 &lt; 100, Table_4_3[up10]*Table_4_3[qty], Table_4_3[up100]*Table_4_3[qty])</f>
        <v>0.06</v>
      </c>
      <c r="M63" s="1">
        <f>Table_4_3[up100]*Table_4_3[qty]</f>
        <v>2.7199999999999998E-2</v>
      </c>
    </row>
    <row r="64" spans="1:13" x14ac:dyDescent="0.25">
      <c r="A64" t="s">
        <v>173</v>
      </c>
      <c r="B64" t="s">
        <v>187</v>
      </c>
      <c r="C64" t="s">
        <v>61</v>
      </c>
      <c r="D64" t="s">
        <v>89</v>
      </c>
      <c r="E64" s="4">
        <v>0.05</v>
      </c>
      <c r="F64" t="s">
        <v>64</v>
      </c>
      <c r="G64" s="6">
        <v>0.1</v>
      </c>
      <c r="H64" s="6">
        <v>7.3999999999999996E-2</v>
      </c>
      <c r="I64" s="6">
        <v>3.3099999999999997E-2</v>
      </c>
      <c r="J64">
        <v>3</v>
      </c>
      <c r="K64" s="1">
        <f>IF(Table_4_3[qty]*1 &lt; 10, Table_4_3[up1]*Table_4_3[qty], IF(Table_4_3[qty]*1 &lt; 100, Table_4_3[up10]*Table_4_3[qty], Table_4_3[up100]*Table_4_3[qty]))</f>
        <v>0.30000000000000004</v>
      </c>
      <c r="L64" s="1">
        <f>IF(Table_4_3[qty]*10 &lt; 100, Table_4_3[up10]*Table_4_3[qty], Table_4_3[up100]*Table_4_3[qty])</f>
        <v>0.22199999999999998</v>
      </c>
      <c r="M64" s="1">
        <f>Table_4_3[up100]*Table_4_3[qty]</f>
        <v>9.9299999999999999E-2</v>
      </c>
    </row>
    <row r="65" spans="1:13" x14ac:dyDescent="0.25">
      <c r="A65" t="s">
        <v>173</v>
      </c>
      <c r="B65" t="s">
        <v>133</v>
      </c>
      <c r="C65" t="s">
        <v>134</v>
      </c>
      <c r="D65" t="s">
        <v>135</v>
      </c>
      <c r="G65" s="6">
        <v>0.75</v>
      </c>
      <c r="H65" s="6">
        <v>0.69899999999999995</v>
      </c>
      <c r="I65" s="6">
        <v>0.50529999999999997</v>
      </c>
      <c r="J65">
        <v>2</v>
      </c>
      <c r="K65" s="1">
        <f>IF(Table_4_3[qty]*1 &lt; 10, Table_4_3[up1]*Table_4_3[qty], IF(Table_4_3[qty]*1 &lt; 100, Table_4_3[up10]*Table_4_3[qty], Table_4_3[up100]*Table_4_3[qty]))</f>
        <v>1.5</v>
      </c>
      <c r="L65" s="1">
        <f>IF(Table_4_3[qty]*10 &lt; 100, Table_4_3[up10]*Table_4_3[qty], Table_4_3[up100]*Table_4_3[qty])</f>
        <v>1.3979999999999999</v>
      </c>
      <c r="M65" s="1">
        <f>Table_4_3[up100]*Table_4_3[qty]</f>
        <v>1.0105999999999999</v>
      </c>
    </row>
    <row r="66" spans="1:13" x14ac:dyDescent="0.25">
      <c r="A66" t="s">
        <v>173</v>
      </c>
      <c r="B66" t="s">
        <v>136</v>
      </c>
      <c r="C66" t="s">
        <v>137</v>
      </c>
      <c r="D66" t="s">
        <v>138</v>
      </c>
      <c r="E66" t="s">
        <v>79</v>
      </c>
      <c r="G66" s="6">
        <v>0.33</v>
      </c>
      <c r="H66" s="6">
        <v>0.24299999999999999</v>
      </c>
      <c r="I66" s="6">
        <v>0.13769999999999999</v>
      </c>
      <c r="J66">
        <v>2</v>
      </c>
      <c r="K66" s="1">
        <f>IF(Table_4_3[qty]*1 &lt; 10, Table_4_3[up1]*Table_4_3[qty], IF(Table_4_3[qty]*1 &lt; 100, Table_4_3[up10]*Table_4_3[qty], Table_4_3[up100]*Table_4_3[qty]))</f>
        <v>0.66</v>
      </c>
      <c r="L66" s="1">
        <f>IF(Table_4_3[qty]*10 &lt; 100, Table_4_3[up10]*Table_4_3[qty], Table_4_3[up100]*Table_4_3[qty])</f>
        <v>0.48599999999999999</v>
      </c>
      <c r="M66" s="1">
        <f>Table_4_3[up100]*Table_4_3[qty]</f>
        <v>0.27539999999999998</v>
      </c>
    </row>
    <row r="67" spans="1:13" x14ac:dyDescent="0.25">
      <c r="A67" t="s">
        <v>18</v>
      </c>
      <c r="K67" s="1">
        <f>SUBTOTAL(109,Table_4_3[tp1])</f>
        <v>100.50333333333326</v>
      </c>
      <c r="L67" s="1">
        <f>SUBTOTAL(109,Table_4_3[tp10])</f>
        <v>85.510333333333364</v>
      </c>
      <c r="M67" s="1">
        <f>SUBTOTAL(109,Table_4_3[tp100])</f>
        <v>66.584600000000009</v>
      </c>
    </row>
  </sheetData>
  <conditionalFormatting sqref="K2:K66">
    <cfRule type="colorScale" priority="132">
      <colorScale>
        <cfvo type="min"/>
        <cfvo type="percentile" val="80"/>
        <cfvo type="max"/>
        <color theme="0"/>
        <color rgb="FFFFEB84"/>
        <color rgb="FFF8696B"/>
      </colorScale>
    </cfRule>
  </conditionalFormatting>
  <conditionalFormatting sqref="L2:L66">
    <cfRule type="colorScale" priority="134">
      <colorScale>
        <cfvo type="min"/>
        <cfvo type="percentile" val="80"/>
        <cfvo type="max"/>
        <color theme="0"/>
        <color rgb="FFFFEB84"/>
        <color rgb="FFF8696B"/>
      </colorScale>
    </cfRule>
  </conditionalFormatting>
  <conditionalFormatting sqref="M2:M66">
    <cfRule type="colorScale" priority="136">
      <colorScale>
        <cfvo type="min"/>
        <cfvo type="percentile" val="80"/>
        <cfvo type="max"/>
        <color theme="0"/>
        <color rgb="FFFFEB84"/>
        <color rgb="FFF8696B"/>
      </colorScale>
    </cfRule>
  </conditionalFormatting>
  <pageMargins left="0.7" right="0.7" top="0.75" bottom="0.75" header="0.3" footer="0.3"/>
  <pageSetup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3"/>
  <sheetViews>
    <sheetView tabSelected="1" topLeftCell="A25" workbookViewId="0">
      <selection activeCell="J61" sqref="J61"/>
    </sheetView>
  </sheetViews>
  <sheetFormatPr defaultRowHeight="15" x14ac:dyDescent="0.25"/>
  <cols>
    <col min="1" max="1" width="10.140625" customWidth="1"/>
    <col min="2" max="2" width="14.7109375" customWidth="1"/>
    <col min="3" max="3" width="20.42578125" customWidth="1"/>
    <col min="4" max="6" width="9.140625" customWidth="1"/>
    <col min="7" max="9" width="10.7109375" customWidth="1"/>
    <col min="10" max="10" width="6.140625" customWidth="1"/>
    <col min="11" max="13" width="9.7109375" customWidth="1"/>
  </cols>
  <sheetData>
    <row r="1" spans="1:13" x14ac:dyDescent="0.25">
      <c r="A1" t="s">
        <v>0</v>
      </c>
      <c r="B1" t="s">
        <v>1</v>
      </c>
      <c r="C1" t="s">
        <v>2</v>
      </c>
      <c r="D1" t="s">
        <v>4</v>
      </c>
      <c r="E1" t="s">
        <v>3</v>
      </c>
      <c r="F1" t="s">
        <v>5</v>
      </c>
      <c r="G1" t="s">
        <v>6</v>
      </c>
      <c r="H1" t="s">
        <v>7</v>
      </c>
      <c r="I1" t="s">
        <v>8</v>
      </c>
      <c r="J1" t="s">
        <v>12</v>
      </c>
      <c r="K1" t="s">
        <v>14</v>
      </c>
      <c r="L1" t="s">
        <v>13</v>
      </c>
      <c r="M1" t="s">
        <v>15</v>
      </c>
    </row>
    <row r="2" spans="1:13" x14ac:dyDescent="0.25">
      <c r="A2" t="s">
        <v>102</v>
      </c>
      <c r="C2" t="s">
        <v>50</v>
      </c>
      <c r="D2" t="s">
        <v>80</v>
      </c>
      <c r="E2" s="2">
        <v>0.01</v>
      </c>
      <c r="G2" s="6">
        <v>0.1</v>
      </c>
      <c r="H2" s="6">
        <v>1.4E-2</v>
      </c>
      <c r="I2" s="6">
        <v>5.7000000000000002E-3</v>
      </c>
      <c r="J2" s="5">
        <v>10</v>
      </c>
      <c r="K2" s="1">
        <f>IF(Table_4_6[qty]*1 &lt; 10, Table_4_6[up1]*Table_4_6[qty], IF(Table_4_6[qty]*1 &lt; 100, Table_4_6[up10]*Table_4_6[qty], Table_4_6[up100]*Table_4_6[qty]))</f>
        <v>0.14000000000000001</v>
      </c>
      <c r="L2" s="1">
        <f>IF(Table_4_6[qty]*10 &lt; 100, Table_4_6[up10]*Table_4_6[qty], Table_4_6[up100]*Table_4_6[qty])</f>
        <v>5.7000000000000002E-2</v>
      </c>
      <c r="M2" s="1">
        <f>Table_4_6[up100]*Table_4_6[qty]</f>
        <v>5.7000000000000002E-2</v>
      </c>
    </row>
    <row r="3" spans="1:13" x14ac:dyDescent="0.25">
      <c r="A3" t="s">
        <v>102</v>
      </c>
      <c r="C3" t="s">
        <v>51</v>
      </c>
      <c r="D3" t="s">
        <v>83</v>
      </c>
      <c r="E3" s="4">
        <v>0.1</v>
      </c>
      <c r="F3" t="s">
        <v>64</v>
      </c>
      <c r="G3" s="6">
        <v>0.1</v>
      </c>
      <c r="H3" s="6">
        <v>2.5000000000000001E-2</v>
      </c>
      <c r="I3" s="6">
        <v>1.11E-2</v>
      </c>
      <c r="J3" s="5">
        <v>50</v>
      </c>
      <c r="K3" s="1">
        <f>IF(Table_4_6[qty]*1 &lt; 10, Table_4_6[up1]*Table_4_6[qty], IF(Table_4_6[qty]*1 &lt; 100, Table_4_6[up10]*Table_4_6[qty], Table_4_6[up100]*Table_4_6[qty]))</f>
        <v>1.25</v>
      </c>
      <c r="L3" s="1">
        <f>IF(Table_4_6[qty]*10 &lt; 100, Table_4_6[up10]*Table_4_6[qty], Table_4_6[up100]*Table_4_6[qty])</f>
        <v>0.55500000000000005</v>
      </c>
      <c r="M3" s="1">
        <f>Table_4_6[up100]*Table_4_6[qty]</f>
        <v>0.55500000000000005</v>
      </c>
    </row>
    <row r="4" spans="1:13" x14ac:dyDescent="0.25">
      <c r="A4" t="s">
        <v>102</v>
      </c>
      <c r="C4" t="s">
        <v>61</v>
      </c>
      <c r="D4" t="s">
        <v>85</v>
      </c>
      <c r="E4" s="4">
        <v>0.1</v>
      </c>
      <c r="F4" t="s">
        <v>64</v>
      </c>
      <c r="G4" s="6">
        <v>0.19</v>
      </c>
      <c r="H4" s="6">
        <v>0.13</v>
      </c>
      <c r="I4" s="6">
        <v>6.1800000000000001E-2</v>
      </c>
      <c r="J4" s="5">
        <v>20</v>
      </c>
      <c r="K4" s="1">
        <f>IF(Table_4_6[qty]*1 &lt; 10, Table_4_6[up1]*Table_4_6[qty], IF(Table_4_6[qty]*1 &lt; 100, Table_4_6[up10]*Table_4_6[qty], Table_4_6[up100]*Table_4_6[qty]))</f>
        <v>2.6</v>
      </c>
      <c r="L4" s="1">
        <f>IF(Table_4_6[qty]*10 &lt; 100, Table_4_6[up10]*Table_4_6[qty], Table_4_6[up100]*Table_4_6[qty])</f>
        <v>1.236</v>
      </c>
      <c r="M4" s="1">
        <f>Table_4_6[up100]*Table_4_6[qty]</f>
        <v>1.236</v>
      </c>
    </row>
    <row r="5" spans="1:13" x14ac:dyDescent="0.25">
      <c r="A5" t="s">
        <v>102</v>
      </c>
      <c r="C5" t="s">
        <v>72</v>
      </c>
      <c r="D5" t="s">
        <v>81</v>
      </c>
      <c r="E5" t="s">
        <v>92</v>
      </c>
      <c r="F5" t="s">
        <v>73</v>
      </c>
      <c r="G5" s="6">
        <v>0.1</v>
      </c>
      <c r="H5" s="6">
        <v>7.9000000000000001E-2</v>
      </c>
      <c r="I5" s="6">
        <v>4.7199999999999999E-2</v>
      </c>
      <c r="J5" s="5">
        <v>10</v>
      </c>
      <c r="K5" s="1">
        <f>IF(Table_4_6[qty]*1 &lt; 10, Table_4_6[up1]*Table_4_6[qty], IF(Table_4_6[qty]*1 &lt; 100, Table_4_6[up10]*Table_4_6[qty], Table_4_6[up100]*Table_4_6[qty]))</f>
        <v>0.79</v>
      </c>
      <c r="L5" s="1">
        <f>IF(Table_4_6[qty]*10 &lt; 100, Table_4_6[up10]*Table_4_6[qty], Table_4_6[up100]*Table_4_6[qty])</f>
        <v>0.47199999999999998</v>
      </c>
      <c r="M5" s="1">
        <f>Table_4_6[up100]*Table_4_6[qty]</f>
        <v>0.47199999999999998</v>
      </c>
    </row>
    <row r="6" spans="1:13" x14ac:dyDescent="0.25">
      <c r="A6" t="s">
        <v>102</v>
      </c>
      <c r="C6" t="s">
        <v>58</v>
      </c>
      <c r="D6" t="s">
        <v>84</v>
      </c>
      <c r="E6" s="4">
        <v>0.1</v>
      </c>
      <c r="F6" t="s">
        <v>32</v>
      </c>
      <c r="G6" s="6">
        <v>1.03</v>
      </c>
      <c r="H6" s="6">
        <v>0.81</v>
      </c>
      <c r="I6" s="6">
        <v>0.60750000000000004</v>
      </c>
      <c r="J6">
        <v>1</v>
      </c>
      <c r="K6" s="1">
        <f>IF(Table_4_6[qty]*1 &lt; 10, Table_4_6[up1]*Table_4_6[qty], IF(Table_4_6[qty]*1 &lt; 100, Table_4_6[up10]*Table_4_6[qty], Table_4_6[up100]*Table_4_6[qty]))</f>
        <v>1.03</v>
      </c>
      <c r="L6" s="1">
        <f>IF(Table_4_6[qty]*10 &lt; 100, Table_4_6[up10]*Table_4_6[qty], Table_4_6[up100]*Table_4_6[qty])</f>
        <v>0.81</v>
      </c>
      <c r="M6" s="1">
        <f>Table_4_6[up100]*Table_4_6[qty]</f>
        <v>0.60750000000000004</v>
      </c>
    </row>
    <row r="7" spans="1:13" x14ac:dyDescent="0.25">
      <c r="A7" t="s">
        <v>102</v>
      </c>
      <c r="C7" t="s">
        <v>58</v>
      </c>
      <c r="D7" t="s">
        <v>108</v>
      </c>
      <c r="E7" s="4">
        <v>0.1</v>
      </c>
      <c r="F7" t="s">
        <v>33</v>
      </c>
      <c r="G7" s="6">
        <v>0.97</v>
      </c>
      <c r="H7" s="6">
        <v>0.76800000000000002</v>
      </c>
      <c r="I7" s="6">
        <v>0.57620000000000005</v>
      </c>
      <c r="J7">
        <v>10</v>
      </c>
      <c r="K7" s="1">
        <f>IF(Table_4_6[qty]*1 &lt; 10, Table_4_6[up1]*Table_4_6[qty], IF(Table_4_6[qty]*1 &lt; 100, Table_4_6[up10]*Table_4_6[qty], Table_4_6[up100]*Table_4_6[qty]))</f>
        <v>7.68</v>
      </c>
      <c r="L7" s="1">
        <f>IF(Table_4_6[qty]*10 &lt; 100, Table_4_6[up10]*Table_4_6[qty], Table_4_6[up100]*Table_4_6[qty])</f>
        <v>5.7620000000000005</v>
      </c>
      <c r="M7" s="1">
        <f>Table_4_6[up100]*Table_4_6[qty]</f>
        <v>5.7620000000000005</v>
      </c>
    </row>
    <row r="8" spans="1:13" x14ac:dyDescent="0.25">
      <c r="A8" t="s">
        <v>102</v>
      </c>
      <c r="C8" t="s">
        <v>58</v>
      </c>
      <c r="D8" t="s">
        <v>85</v>
      </c>
      <c r="E8" s="4">
        <v>0.1</v>
      </c>
      <c r="F8" t="s">
        <v>33</v>
      </c>
      <c r="G8" s="6">
        <v>0.63</v>
      </c>
      <c r="H8" s="6">
        <v>0.44400000000000001</v>
      </c>
      <c r="I8" s="6">
        <v>0.29220000000000002</v>
      </c>
      <c r="J8">
        <v>4</v>
      </c>
      <c r="K8" s="1">
        <f>IF(Table_4_6[qty]*1 &lt; 10, Table_4_6[up1]*Table_4_6[qty], IF(Table_4_6[qty]*1 &lt; 100, Table_4_6[up10]*Table_4_6[qty], Table_4_6[up100]*Table_4_6[qty]))</f>
        <v>2.52</v>
      </c>
      <c r="L8" s="1">
        <f>IF(Table_4_6[qty]*10 &lt; 100, Table_4_6[up10]*Table_4_6[qty], Table_4_6[up100]*Table_4_6[qty])</f>
        <v>1.776</v>
      </c>
      <c r="M8" s="1">
        <f>Table_4_6[up100]*Table_4_6[qty]</f>
        <v>1.1688000000000001</v>
      </c>
    </row>
    <row r="9" spans="1:13" x14ac:dyDescent="0.25">
      <c r="G9" s="6"/>
      <c r="H9" s="6"/>
      <c r="I9" s="6"/>
      <c r="J9" s="5"/>
      <c r="K9" s="1">
        <f>IF(Table_4_6[qty]*1 &lt; 10, Table_4_6[up1]*Table_4_6[qty], IF(Table_4_6[qty]*1 &lt; 100, Table_4_6[up10]*Table_4_6[qty], Table_4_6[up100]*Table_4_6[qty]))</f>
        <v>0</v>
      </c>
      <c r="L9" s="1">
        <f>IF(Table_4_6[qty]*10 &lt; 100, Table_4_6[up10]*Table_4_6[qty], Table_4_6[up100]*Table_4_6[qty])</f>
        <v>0</v>
      </c>
      <c r="M9" s="1">
        <f>Table_4_6[up100]*Table_4_6[qty]</f>
        <v>0</v>
      </c>
    </row>
    <row r="10" spans="1:13" x14ac:dyDescent="0.25">
      <c r="A10" t="s">
        <v>172</v>
      </c>
      <c r="B10" t="s">
        <v>11</v>
      </c>
      <c r="C10" t="s">
        <v>49</v>
      </c>
      <c r="G10" s="6">
        <f>10/3</f>
        <v>3.3333333333333335</v>
      </c>
      <c r="H10" s="6">
        <f>10/3</f>
        <v>3.3333333333333335</v>
      </c>
      <c r="I10" s="6">
        <v>2</v>
      </c>
      <c r="J10" s="5">
        <f>2.7*0.85</f>
        <v>2.2949999999999999</v>
      </c>
      <c r="K10" s="1">
        <f>IF(Table_4_6[qty]*1 &lt; 10, Table_4_6[up1]*Table_4_6[qty], IF(Table_4_6[qty]*1 &lt; 100, Table_4_6[up10]*Table_4_6[qty], Table_4_6[up100]*Table_4_6[qty]))</f>
        <v>7.65</v>
      </c>
      <c r="L10" s="1">
        <f>IF(Table_4_6[qty]*10 &lt; 100, Table_4_6[up10]*Table_4_6[qty], Table_4_6[up100]*Table_4_6[qty])</f>
        <v>7.65</v>
      </c>
      <c r="M10" s="1">
        <f>Table_4_6[up100]*Table_4_6[qty]</f>
        <v>4.59</v>
      </c>
    </row>
    <row r="11" spans="1:13" x14ac:dyDescent="0.25">
      <c r="G11" s="6"/>
      <c r="H11" s="6"/>
      <c r="I11" s="6"/>
      <c r="J11" s="5"/>
      <c r="K11" s="1">
        <f>IF(Table_4_6[qty]*1 &lt; 10, Table_4_6[up1]*Table_4_6[qty], IF(Table_4_6[qty]*1 &lt; 100, Table_4_6[up10]*Table_4_6[qty], Table_4_6[up100]*Table_4_6[qty]))</f>
        <v>0</v>
      </c>
      <c r="L11" s="1">
        <f>IF(Table_4_6[qty]*10 &lt; 100, Table_4_6[up10]*Table_4_6[qty], Table_4_6[up100]*Table_4_6[qty])</f>
        <v>0</v>
      </c>
      <c r="M11" s="1">
        <f>Table_4_6[up100]*Table_4_6[qty]</f>
        <v>0</v>
      </c>
    </row>
    <row r="12" spans="1:13" x14ac:dyDescent="0.25">
      <c r="A12" t="s">
        <v>169</v>
      </c>
      <c r="B12" t="s">
        <v>9</v>
      </c>
      <c r="C12" t="s">
        <v>100</v>
      </c>
      <c r="G12" s="6">
        <v>6.13</v>
      </c>
      <c r="H12" s="6">
        <v>5.5380000000000003</v>
      </c>
      <c r="I12" s="6">
        <v>4.5853000000000002</v>
      </c>
      <c r="J12" s="5">
        <v>1</v>
      </c>
      <c r="K12" s="1">
        <f>IF(Table_4_6[qty]*1 &lt; 10, Table_4_6[up1]*Table_4_6[qty], IF(Table_4_6[qty]*1 &lt; 100, Table_4_6[up10]*Table_4_6[qty], Table_4_6[up100]*Table_4_6[qty]))</f>
        <v>6.13</v>
      </c>
      <c r="L12" s="1">
        <f>IF(Table_4_6[qty]*10 &lt; 100, Table_4_6[up10]*Table_4_6[qty], Table_4_6[up100]*Table_4_6[qty])</f>
        <v>5.5380000000000003</v>
      </c>
      <c r="M12" s="1">
        <f>Table_4_6[up100]*Table_4_6[qty]</f>
        <v>4.5853000000000002</v>
      </c>
    </row>
    <row r="13" spans="1:13" x14ac:dyDescent="0.25">
      <c r="A13" t="s">
        <v>169</v>
      </c>
      <c r="B13" t="s">
        <v>232</v>
      </c>
      <c r="C13" t="s">
        <v>233</v>
      </c>
      <c r="G13" s="6">
        <v>3.44</v>
      </c>
      <c r="H13" s="6">
        <v>3.089</v>
      </c>
      <c r="I13" s="6">
        <v>2.5306999999999999</v>
      </c>
      <c r="J13" s="5">
        <v>2</v>
      </c>
      <c r="K13" s="1">
        <f>IF(Table_4_6[qty]*1 &lt; 10, Table_4_6[up1]*Table_4_6[qty], IF(Table_4_6[qty]*1 &lt; 100, Table_4_6[up10]*Table_4_6[qty], Table_4_6[up100]*Table_4_6[qty]))</f>
        <v>6.88</v>
      </c>
      <c r="L13" s="1">
        <f>IF(Table_4_6[qty]*10 &lt; 100, Table_4_6[up10]*Table_4_6[qty], Table_4_6[up100]*Table_4_6[qty])</f>
        <v>6.1779999999999999</v>
      </c>
      <c r="M13" s="1">
        <f>Table_4_6[up100]*Table_4_6[qty]</f>
        <v>5.0613999999999999</v>
      </c>
    </row>
    <row r="14" spans="1:13" x14ac:dyDescent="0.25">
      <c r="A14" t="s">
        <v>169</v>
      </c>
      <c r="B14" t="s">
        <v>237</v>
      </c>
      <c r="C14" t="s">
        <v>101</v>
      </c>
      <c r="G14" s="6">
        <v>2.0499999999999998</v>
      </c>
      <c r="H14" s="6">
        <v>1.8420000000000001</v>
      </c>
      <c r="I14" s="6">
        <v>1.4809000000000001</v>
      </c>
      <c r="J14">
        <v>1</v>
      </c>
      <c r="K14" s="1">
        <f>IF(Table_4_6[qty]*1 &lt; 10, Table_4_6[up1]*Table_4_6[qty], IF(Table_4_6[qty]*1 &lt; 100, Table_4_6[up10]*Table_4_6[qty], Table_4_6[up100]*Table_4_6[qty]))</f>
        <v>2.0499999999999998</v>
      </c>
      <c r="L14" s="1">
        <f>IF(Table_4_6[qty]*10 &lt; 100, Table_4_6[up10]*Table_4_6[qty], Table_4_6[up100]*Table_4_6[qty])</f>
        <v>1.8420000000000001</v>
      </c>
      <c r="M14" s="1">
        <f>Table_4_6[up100]*Table_4_6[qty]</f>
        <v>1.4809000000000001</v>
      </c>
    </row>
    <row r="15" spans="1:13" x14ac:dyDescent="0.25">
      <c r="A15" t="s">
        <v>169</v>
      </c>
      <c r="B15" t="s">
        <v>94</v>
      </c>
      <c r="C15" t="s">
        <v>20</v>
      </c>
      <c r="D15" t="s">
        <v>21</v>
      </c>
      <c r="E15" s="4">
        <v>0.05</v>
      </c>
      <c r="F15" t="s">
        <v>239</v>
      </c>
      <c r="G15" s="6">
        <v>0.17</v>
      </c>
      <c r="H15" s="6">
        <v>0.16</v>
      </c>
      <c r="I15" s="6">
        <v>0.12770000000000001</v>
      </c>
      <c r="J15">
        <v>1</v>
      </c>
      <c r="K15" s="1">
        <f>IF(Table_4_6[qty]*1 &lt; 10, Table_4_6[up1]*Table_4_6[qty], IF(Table_4_6[qty]*1 &lt; 100, Table_4_6[up10]*Table_4_6[qty], Table_4_6[up100]*Table_4_6[qty]))</f>
        <v>0.17</v>
      </c>
      <c r="L15" s="1">
        <f>IF(Table_4_6[qty]*10 &lt; 100, Table_4_6[up10]*Table_4_6[qty], Table_4_6[up100]*Table_4_6[qty])</f>
        <v>0.16</v>
      </c>
      <c r="M15" s="1">
        <f>Table_4_6[up100]*Table_4_6[qty]</f>
        <v>0.12770000000000001</v>
      </c>
    </row>
    <row r="16" spans="1:13" x14ac:dyDescent="0.25">
      <c r="A16" t="s">
        <v>169</v>
      </c>
      <c r="B16" t="s">
        <v>126</v>
      </c>
      <c r="C16" t="s">
        <v>50</v>
      </c>
      <c r="D16" t="s">
        <v>80</v>
      </c>
      <c r="E16" s="3">
        <v>1E-3</v>
      </c>
      <c r="G16" s="6">
        <v>0.4</v>
      </c>
      <c r="H16" s="6">
        <v>0.30299999999999999</v>
      </c>
      <c r="I16" s="6">
        <v>0.1273</v>
      </c>
      <c r="J16">
        <v>1</v>
      </c>
      <c r="K16" s="1">
        <f>IF(Table_4_6[qty]*1 &lt; 10, Table_4_6[up1]*Table_4_6[qty], IF(Table_4_6[qty]*1 &lt; 100, Table_4_6[up10]*Table_4_6[qty], Table_4_6[up100]*Table_4_6[qty]))</f>
        <v>0.4</v>
      </c>
      <c r="L16" s="1">
        <f>IF(Table_4_6[qty]*10 &lt; 100, Table_4_6[up10]*Table_4_6[qty], Table_4_6[up100]*Table_4_6[qty])</f>
        <v>0.30299999999999999</v>
      </c>
      <c r="M16" s="1">
        <f>Table_4_6[up100]*Table_4_6[qty]</f>
        <v>0.1273</v>
      </c>
    </row>
    <row r="17" spans="1:13" x14ac:dyDescent="0.25">
      <c r="A17" t="s">
        <v>169</v>
      </c>
      <c r="B17" t="s">
        <v>113</v>
      </c>
      <c r="C17" t="s">
        <v>24</v>
      </c>
      <c r="D17" t="s">
        <v>81</v>
      </c>
      <c r="E17" s="3">
        <v>1E-3</v>
      </c>
      <c r="F17" t="s">
        <v>239</v>
      </c>
      <c r="G17" s="6">
        <v>0.8</v>
      </c>
      <c r="H17" s="6">
        <v>0.66400000000000003</v>
      </c>
      <c r="I17" s="6">
        <v>0.44569999999999999</v>
      </c>
      <c r="J17">
        <v>3</v>
      </c>
      <c r="K17" s="1">
        <f>IF(Table_4_6[qty]*1 &lt; 10, Table_4_6[up1]*Table_4_6[qty], IF(Table_4_6[qty]*1 &lt; 100, Table_4_6[up10]*Table_4_6[qty], Table_4_6[up100]*Table_4_6[qty]))</f>
        <v>2.4000000000000004</v>
      </c>
      <c r="L17" s="1">
        <f>IF(Table_4_6[qty]*10 &lt; 100, Table_4_6[up10]*Table_4_6[qty], Table_4_6[up100]*Table_4_6[qty])</f>
        <v>1.992</v>
      </c>
      <c r="M17" s="1">
        <f>Table_4_6[up100]*Table_4_6[qty]</f>
        <v>1.3371</v>
      </c>
    </row>
    <row r="18" spans="1:13" x14ac:dyDescent="0.25">
      <c r="A18" t="s">
        <v>169</v>
      </c>
      <c r="B18" t="s">
        <v>112</v>
      </c>
      <c r="C18" t="s">
        <v>114</v>
      </c>
      <c r="D18" t="s">
        <v>82</v>
      </c>
      <c r="E18" s="3">
        <v>1E-3</v>
      </c>
      <c r="F18" t="s">
        <v>239</v>
      </c>
      <c r="G18" s="6">
        <v>0.85</v>
      </c>
      <c r="H18" s="6">
        <v>0.73699999999999999</v>
      </c>
      <c r="I18" s="6">
        <v>0.51329999999999998</v>
      </c>
      <c r="J18">
        <v>2</v>
      </c>
      <c r="K18" s="1">
        <f>IF(Table_4_6[qty]*1 &lt; 10, Table_4_6[up1]*Table_4_6[qty], IF(Table_4_6[qty]*1 &lt; 100, Table_4_6[up10]*Table_4_6[qty], Table_4_6[up100]*Table_4_6[qty]))</f>
        <v>1.7</v>
      </c>
      <c r="L18" s="1">
        <f>IF(Table_4_6[qty]*10 &lt; 100, Table_4_6[up10]*Table_4_6[qty], Table_4_6[up100]*Table_4_6[qty])</f>
        <v>1.474</v>
      </c>
      <c r="M18" s="1">
        <f>Table_4_6[up100]*Table_4_6[qty]</f>
        <v>1.0266</v>
      </c>
    </row>
    <row r="19" spans="1:13" x14ac:dyDescent="0.25">
      <c r="A19" t="s">
        <v>169</v>
      </c>
      <c r="B19" t="s">
        <v>208</v>
      </c>
      <c r="C19" t="s">
        <v>51</v>
      </c>
      <c r="D19" t="s">
        <v>107</v>
      </c>
      <c r="E19" s="4">
        <v>0.05</v>
      </c>
      <c r="F19" t="s">
        <v>35</v>
      </c>
      <c r="G19" s="6">
        <v>0.13</v>
      </c>
      <c r="H19" s="6">
        <v>0.09</v>
      </c>
      <c r="I19" s="6">
        <v>4.2099999999999999E-2</v>
      </c>
      <c r="J19">
        <v>4</v>
      </c>
      <c r="K19" s="1">
        <f>IF(Table_4_6[qty]*1 &lt; 10, Table_4_6[up1]*Table_4_6[qty], IF(Table_4_6[qty]*1 &lt; 100, Table_4_6[up10]*Table_4_6[qty], Table_4_6[up100]*Table_4_6[qty]))</f>
        <v>0.52</v>
      </c>
      <c r="L19" s="1">
        <f>IF(Table_4_6[qty]*10 &lt; 100, Table_4_6[up10]*Table_4_6[qty], Table_4_6[up100]*Table_4_6[qty])</f>
        <v>0.36</v>
      </c>
      <c r="M19" s="1">
        <f>Table_4_6[up100]*Table_4_6[qty]</f>
        <v>0.16839999999999999</v>
      </c>
    </row>
    <row r="20" spans="1:13" x14ac:dyDescent="0.25">
      <c r="A20" t="s">
        <v>169</v>
      </c>
      <c r="B20" t="s">
        <v>144</v>
      </c>
      <c r="C20" t="s">
        <v>51</v>
      </c>
      <c r="D20" t="s">
        <v>87</v>
      </c>
      <c r="E20" s="4">
        <v>0.05</v>
      </c>
      <c r="F20" t="s">
        <v>35</v>
      </c>
      <c r="G20" s="6">
        <v>0.11</v>
      </c>
      <c r="H20" s="6">
        <v>7.6999999999999999E-2</v>
      </c>
      <c r="I20" s="6">
        <v>3.4299999999999997E-2</v>
      </c>
      <c r="J20">
        <v>2</v>
      </c>
      <c r="K20" s="1">
        <f>IF(Table_4_6[qty]*1 &lt; 10, Table_4_6[up1]*Table_4_6[qty], IF(Table_4_6[qty]*1 &lt; 100, Table_4_6[up10]*Table_4_6[qty], Table_4_6[up100]*Table_4_6[qty]))</f>
        <v>0.22</v>
      </c>
      <c r="L20" s="1">
        <f>IF(Table_4_6[qty]*10 &lt; 100, Table_4_6[up10]*Table_4_6[qty], Table_4_6[up100]*Table_4_6[qty])</f>
        <v>0.154</v>
      </c>
      <c r="M20" s="1">
        <f>Table_4_6[up100]*Table_4_6[qty]</f>
        <v>6.8599999999999994E-2</v>
      </c>
    </row>
    <row r="21" spans="1:13" x14ac:dyDescent="0.25">
      <c r="A21" t="s">
        <v>169</v>
      </c>
      <c r="B21" t="s">
        <v>145</v>
      </c>
      <c r="C21" t="s">
        <v>51</v>
      </c>
      <c r="D21" t="s">
        <v>88</v>
      </c>
      <c r="E21" s="4">
        <v>0.05</v>
      </c>
      <c r="F21" t="s">
        <v>35</v>
      </c>
      <c r="G21" s="6">
        <v>0.11</v>
      </c>
      <c r="H21" s="6">
        <v>7.8E-2</v>
      </c>
      <c r="I21" s="6">
        <v>3.4799999999999998E-2</v>
      </c>
      <c r="J21">
        <v>4</v>
      </c>
      <c r="K21" s="1">
        <f>IF(Table_4_6[qty]*1 &lt; 10, Table_4_6[up1]*Table_4_6[qty], IF(Table_4_6[qty]*1 &lt; 100, Table_4_6[up10]*Table_4_6[qty], Table_4_6[up100]*Table_4_6[qty]))</f>
        <v>0.44</v>
      </c>
      <c r="L21" s="1">
        <f>IF(Table_4_6[qty]*10 &lt; 100, Table_4_6[up10]*Table_4_6[qty], Table_4_6[up100]*Table_4_6[qty])</f>
        <v>0.312</v>
      </c>
      <c r="M21" s="1">
        <f>Table_4_6[up100]*Table_4_6[qty]</f>
        <v>0.13919999999999999</v>
      </c>
    </row>
    <row r="22" spans="1:13" x14ac:dyDescent="0.25">
      <c r="E22" s="4"/>
      <c r="G22" s="6"/>
      <c r="H22" s="6"/>
      <c r="I22" s="6"/>
      <c r="K22" s="1">
        <f>IF(Table_4_6[qty]*1 &lt; 10, Table_4_6[up1]*Table_4_6[qty], IF(Table_4_6[qty]*1 &lt; 100, Table_4_6[up10]*Table_4_6[qty], Table_4_6[up100]*Table_4_6[qty]))</f>
        <v>0</v>
      </c>
      <c r="L22" s="1">
        <f>IF(Table_4_6[qty]*10 &lt; 100, Table_4_6[up10]*Table_4_6[qty], Table_4_6[up100]*Table_4_6[qty])</f>
        <v>0</v>
      </c>
      <c r="M22" s="1">
        <f>Table_4_6[up100]*Table_4_6[qty]</f>
        <v>0</v>
      </c>
    </row>
    <row r="23" spans="1:13" x14ac:dyDescent="0.25">
      <c r="A23" t="s">
        <v>171</v>
      </c>
      <c r="B23" t="s">
        <v>139</v>
      </c>
      <c r="C23" t="s">
        <v>140</v>
      </c>
      <c r="E23" s="4"/>
      <c r="G23" s="6">
        <v>6.4</v>
      </c>
      <c r="H23" s="6">
        <v>5.78</v>
      </c>
      <c r="I23" s="6">
        <v>4.7851999999999997</v>
      </c>
      <c r="J23">
        <v>1</v>
      </c>
      <c r="K23" s="1">
        <f>IF(Table_4_6[qty]*1 &lt; 10, Table_4_6[up1]*Table_4_6[qty], IF(Table_4_6[qty]*1 &lt; 100, Table_4_6[up10]*Table_4_6[qty], Table_4_6[up100]*Table_4_6[qty]))</f>
        <v>6.4</v>
      </c>
      <c r="L23" s="1">
        <f>IF(Table_4_6[qty]*10 &lt; 100, Table_4_6[up10]*Table_4_6[qty], Table_4_6[up100]*Table_4_6[qty])</f>
        <v>5.78</v>
      </c>
      <c r="M23" s="1">
        <f>Table_4_6[up100]*Table_4_6[qty]</f>
        <v>4.7851999999999997</v>
      </c>
    </row>
    <row r="24" spans="1:13" x14ac:dyDescent="0.25">
      <c r="A24" t="s">
        <v>171</v>
      </c>
      <c r="B24" t="s">
        <v>141</v>
      </c>
      <c r="C24" t="s">
        <v>143</v>
      </c>
      <c r="E24" s="4"/>
      <c r="G24" s="6">
        <v>1.17</v>
      </c>
      <c r="H24" s="6">
        <v>1.0249999999999999</v>
      </c>
      <c r="I24" s="6">
        <v>0.88439999999999996</v>
      </c>
      <c r="J24">
        <v>1</v>
      </c>
      <c r="K24" s="1">
        <f>IF(Table_4_6[qty]*1 &lt; 10, Table_4_6[up1]*Table_4_6[qty], IF(Table_4_6[qty]*1 &lt; 100, Table_4_6[up10]*Table_4_6[qty], Table_4_6[up100]*Table_4_6[qty]))</f>
        <v>1.17</v>
      </c>
      <c r="L24" s="1">
        <f>IF(Table_4_6[qty]*10 &lt; 100, Table_4_6[up10]*Table_4_6[qty], Table_4_6[up100]*Table_4_6[qty])</f>
        <v>1.0249999999999999</v>
      </c>
      <c r="M24" s="1">
        <f>Table_4_6[up100]*Table_4_6[qty]</f>
        <v>0.88439999999999996</v>
      </c>
    </row>
    <row r="25" spans="1:13" x14ac:dyDescent="0.25">
      <c r="A25" t="s">
        <v>171</v>
      </c>
      <c r="B25" t="s">
        <v>142</v>
      </c>
      <c r="C25" t="s">
        <v>207</v>
      </c>
      <c r="D25" t="s">
        <v>80</v>
      </c>
      <c r="E25" s="4"/>
      <c r="G25" s="6">
        <v>2.0099999999999998</v>
      </c>
      <c r="H25" s="6">
        <v>1.7689999999999999</v>
      </c>
      <c r="I25" s="6">
        <v>1.464</v>
      </c>
      <c r="J25">
        <v>1</v>
      </c>
      <c r="K25" s="1">
        <f>IF(Table_4_6[qty]*1 &lt; 10, Table_4_6[up1]*Table_4_6[qty], IF(Table_4_6[qty]*1 &lt; 100, Table_4_6[up10]*Table_4_6[qty], Table_4_6[up100]*Table_4_6[qty]))</f>
        <v>2.0099999999999998</v>
      </c>
      <c r="L25" s="1">
        <f>IF(Table_4_6[qty]*10 &lt; 100, Table_4_6[up10]*Table_4_6[qty], Table_4_6[up100]*Table_4_6[qty])</f>
        <v>1.7689999999999999</v>
      </c>
      <c r="M25" s="1">
        <f>Table_4_6[up100]*Table_4_6[qty]</f>
        <v>1.464</v>
      </c>
    </row>
    <row r="26" spans="1:13" x14ac:dyDescent="0.25">
      <c r="A26" t="s">
        <v>171</v>
      </c>
      <c r="B26" t="s">
        <v>174</v>
      </c>
      <c r="C26" t="s">
        <v>175</v>
      </c>
      <c r="D26" t="s">
        <v>176</v>
      </c>
      <c r="E26" s="4"/>
      <c r="G26" s="6">
        <v>0.53</v>
      </c>
      <c r="H26" s="6">
        <v>0.45600000000000002</v>
      </c>
      <c r="I26" s="6">
        <v>0.34029999999999999</v>
      </c>
      <c r="J26">
        <v>1</v>
      </c>
      <c r="K26" s="1">
        <f>IF(Table_4_6[qty]*1 &lt; 10, Table_4_6[up1]*Table_4_6[qty], IF(Table_4_6[qty]*1 &lt; 100, Table_4_6[up10]*Table_4_6[qty], Table_4_6[up100]*Table_4_6[qty]))</f>
        <v>0.53</v>
      </c>
      <c r="L26" s="1">
        <f>IF(Table_4_6[qty]*10 &lt; 100, Table_4_6[up10]*Table_4_6[qty], Table_4_6[up100]*Table_4_6[qty])</f>
        <v>0.45600000000000002</v>
      </c>
      <c r="M26" s="1">
        <f>Table_4_6[up100]*Table_4_6[qty]</f>
        <v>0.34029999999999999</v>
      </c>
    </row>
    <row r="27" spans="1:13" x14ac:dyDescent="0.25">
      <c r="E27" s="4"/>
      <c r="G27" s="6"/>
      <c r="H27" s="6"/>
      <c r="I27" s="6"/>
      <c r="K27" s="1">
        <f>IF(Table_4_6[qty]*1 &lt; 10, Table_4_6[up1]*Table_4_6[qty], IF(Table_4_6[qty]*1 &lt; 100, Table_4_6[up10]*Table_4_6[qty], Table_4_6[up100]*Table_4_6[qty]))</f>
        <v>0</v>
      </c>
      <c r="L27" s="1">
        <f>IF(Table_4_6[qty]*10 &lt; 100, Table_4_6[up10]*Table_4_6[qty], Table_4_6[up100]*Table_4_6[qty])</f>
        <v>0</v>
      </c>
      <c r="M27" s="1">
        <f>Table_4_6[up100]*Table_4_6[qty]</f>
        <v>0</v>
      </c>
    </row>
    <row r="28" spans="1:13" x14ac:dyDescent="0.25">
      <c r="A28" t="s">
        <v>170</v>
      </c>
      <c r="B28" t="s">
        <v>103</v>
      </c>
      <c r="C28" t="s">
        <v>39</v>
      </c>
      <c r="G28" s="6">
        <v>14.3</v>
      </c>
      <c r="H28" s="6">
        <v>13</v>
      </c>
      <c r="I28" s="6">
        <v>11.05</v>
      </c>
      <c r="J28">
        <v>1</v>
      </c>
      <c r="K28" s="1">
        <f>IF(Table_4_6[qty]*1 &lt; 10, Table_4_6[up1]*Table_4_6[qty], IF(Table_4_6[qty]*1 &lt; 100, Table_4_6[up10]*Table_4_6[qty], Table_4_6[up100]*Table_4_6[qty]))</f>
        <v>14.3</v>
      </c>
      <c r="L28" s="1">
        <f>IF(Table_4_6[qty]*10 &lt; 100, Table_4_6[up10]*Table_4_6[qty], Table_4_6[up100]*Table_4_6[qty])</f>
        <v>13</v>
      </c>
      <c r="M28" s="1">
        <f>Table_4_6[up100]*Table_4_6[qty]</f>
        <v>11.05</v>
      </c>
    </row>
    <row r="29" spans="1:13" x14ac:dyDescent="0.25">
      <c r="A29" t="s">
        <v>170</v>
      </c>
      <c r="B29" t="s">
        <v>104</v>
      </c>
      <c r="C29" t="s">
        <v>125</v>
      </c>
      <c r="G29" s="6">
        <v>1.52</v>
      </c>
      <c r="H29" s="6">
        <v>1.52</v>
      </c>
      <c r="I29" s="6">
        <v>1.52</v>
      </c>
      <c r="J29">
        <v>1</v>
      </c>
      <c r="K29" s="1">
        <f>IF(Table_4_6[qty]*1 &lt; 10, Table_4_6[up1]*Table_4_6[qty], IF(Table_4_6[qty]*1 &lt; 100, Table_4_6[up10]*Table_4_6[qty], Table_4_6[up100]*Table_4_6[qty]))</f>
        <v>1.52</v>
      </c>
      <c r="L29" s="1">
        <f>IF(Table_4_6[qty]*10 &lt; 100, Table_4_6[up10]*Table_4_6[qty], Table_4_6[up100]*Table_4_6[qty])</f>
        <v>1.52</v>
      </c>
      <c r="M29" s="1">
        <f>Table_4_6[up100]*Table_4_6[qty]</f>
        <v>1.52</v>
      </c>
    </row>
    <row r="30" spans="1:13" x14ac:dyDescent="0.25">
      <c r="A30" t="s">
        <v>170</v>
      </c>
      <c r="B30" t="s">
        <v>105</v>
      </c>
      <c r="C30" t="s">
        <v>121</v>
      </c>
      <c r="D30" t="s">
        <v>56</v>
      </c>
      <c r="G30" s="6">
        <v>1.1100000000000001</v>
      </c>
      <c r="H30" s="6">
        <v>0.97899999999999998</v>
      </c>
      <c r="I30" s="6">
        <v>0.80859999999999999</v>
      </c>
      <c r="J30">
        <v>1</v>
      </c>
      <c r="K30" s="1">
        <f>IF(Table_4_6[qty]*1 &lt; 10, Table_4_6[up1]*Table_4_6[qty], IF(Table_4_6[qty]*1 &lt; 100, Table_4_6[up10]*Table_4_6[qty], Table_4_6[up100]*Table_4_6[qty]))</f>
        <v>1.1100000000000001</v>
      </c>
      <c r="L30" s="1">
        <f>IF(Table_4_6[qty]*10 &lt; 100, Table_4_6[up10]*Table_4_6[qty], Table_4_6[up100]*Table_4_6[qty])</f>
        <v>0.97899999999999998</v>
      </c>
      <c r="M30" s="1">
        <f>Table_4_6[up100]*Table_4_6[qty]</f>
        <v>0.80859999999999999</v>
      </c>
    </row>
    <row r="31" spans="1:13" x14ac:dyDescent="0.25">
      <c r="A31" t="s">
        <v>170</v>
      </c>
      <c r="B31" t="s">
        <v>127</v>
      </c>
      <c r="C31" t="s">
        <v>129</v>
      </c>
      <c r="D31" t="s">
        <v>130</v>
      </c>
      <c r="G31" s="6">
        <v>1.24</v>
      </c>
      <c r="H31" s="6">
        <v>1.18</v>
      </c>
      <c r="I31" s="6">
        <v>0.99</v>
      </c>
      <c r="J31">
        <v>1</v>
      </c>
      <c r="K31" s="1">
        <f>IF(Table_4_6[qty]*1 &lt; 10, Table_4_6[up1]*Table_4_6[qty], IF(Table_4_6[qty]*1 &lt; 100, Table_4_6[up10]*Table_4_6[qty], Table_4_6[up100]*Table_4_6[qty]))</f>
        <v>1.24</v>
      </c>
      <c r="L31" s="1">
        <f>IF(Table_4_6[qty]*10 &lt; 100, Table_4_6[up10]*Table_4_6[qty], Table_4_6[up100]*Table_4_6[qty])</f>
        <v>1.18</v>
      </c>
      <c r="M31" s="1">
        <f>Table_4_6[up100]*Table_4_6[qty]</f>
        <v>0.99</v>
      </c>
    </row>
    <row r="32" spans="1:13" x14ac:dyDescent="0.25">
      <c r="A32" t="s">
        <v>170</v>
      </c>
      <c r="B32" t="s">
        <v>128</v>
      </c>
      <c r="C32" t="s">
        <v>131</v>
      </c>
      <c r="D32" t="s">
        <v>132</v>
      </c>
      <c r="G32" s="6">
        <v>1.36</v>
      </c>
      <c r="H32" s="6">
        <v>1.3009999999999999</v>
      </c>
      <c r="I32" s="6">
        <v>1.089</v>
      </c>
      <c r="J32">
        <v>1</v>
      </c>
      <c r="K32" s="1">
        <f>IF(Table_4_6[qty]*1 &lt; 10, Table_4_6[up1]*Table_4_6[qty], IF(Table_4_6[qty]*1 &lt; 100, Table_4_6[up10]*Table_4_6[qty], Table_4_6[up100]*Table_4_6[qty]))</f>
        <v>1.36</v>
      </c>
      <c r="L32" s="1">
        <f>IF(Table_4_6[qty]*10 &lt; 100, Table_4_6[up10]*Table_4_6[qty], Table_4_6[up100]*Table_4_6[qty])</f>
        <v>1.3009999999999999</v>
      </c>
      <c r="M32" s="1">
        <f>Table_4_6[up100]*Table_4_6[qty]</f>
        <v>1.089</v>
      </c>
    </row>
    <row r="33" spans="1:13" x14ac:dyDescent="0.25">
      <c r="A33" t="s">
        <v>170</v>
      </c>
      <c r="B33" t="s">
        <v>238</v>
      </c>
      <c r="C33" t="s">
        <v>50</v>
      </c>
      <c r="D33" t="s">
        <v>178</v>
      </c>
      <c r="E33" s="4">
        <v>0.01</v>
      </c>
      <c r="G33" s="6">
        <v>0.1</v>
      </c>
      <c r="H33" s="6">
        <v>1.2999999999999999E-2</v>
      </c>
      <c r="I33" s="6">
        <v>5.1999999999999998E-3</v>
      </c>
      <c r="J33">
        <v>1</v>
      </c>
      <c r="K33" s="1">
        <f>IF(Table_4_6[qty]*1 &lt; 10, Table_4_6[up1]*Table_4_6[qty], IF(Table_4_6[qty]*1 &lt; 100, Table_4_6[up10]*Table_4_6[qty], Table_4_6[up100]*Table_4_6[qty]))</f>
        <v>0.1</v>
      </c>
      <c r="L33" s="1">
        <f>IF(Table_4_6[qty]*10 &lt; 100, Table_4_6[up10]*Table_4_6[qty], Table_4_6[up100]*Table_4_6[qty])</f>
        <v>1.2999999999999999E-2</v>
      </c>
      <c r="M33" s="1">
        <f>Table_4_6[up100]*Table_4_6[qty]</f>
        <v>5.1999999999999998E-3</v>
      </c>
    </row>
    <row r="34" spans="1:13" x14ac:dyDescent="0.25">
      <c r="A34" t="s">
        <v>170</v>
      </c>
      <c r="B34" t="s">
        <v>151</v>
      </c>
      <c r="C34" t="s">
        <v>50</v>
      </c>
      <c r="D34" t="s">
        <v>95</v>
      </c>
      <c r="E34" s="4">
        <v>0.01</v>
      </c>
      <c r="G34" s="6">
        <v>0.1</v>
      </c>
      <c r="H34" s="6">
        <v>0.02</v>
      </c>
      <c r="I34" s="6">
        <v>8.3000000000000001E-3</v>
      </c>
      <c r="J34">
        <v>1</v>
      </c>
      <c r="K34" s="1">
        <f>IF(Table_4_6[qty]*1 &lt; 10, Table_4_6[up1]*Table_4_6[qty], IF(Table_4_6[qty]*1 &lt; 100, Table_4_6[up10]*Table_4_6[qty], Table_4_6[up100]*Table_4_6[qty]))</f>
        <v>0.1</v>
      </c>
      <c r="L34" s="1">
        <f>IF(Table_4_6[qty]*10 &lt; 100, Table_4_6[up10]*Table_4_6[qty], Table_4_6[up100]*Table_4_6[qty])</f>
        <v>0.02</v>
      </c>
      <c r="M34" s="1">
        <f>Table_4_6[up100]*Table_4_6[qty]</f>
        <v>8.3000000000000001E-3</v>
      </c>
    </row>
    <row r="35" spans="1:13" x14ac:dyDescent="0.25">
      <c r="A35" t="s">
        <v>170</v>
      </c>
      <c r="B35" t="s">
        <v>152</v>
      </c>
      <c r="C35" t="s">
        <v>50</v>
      </c>
      <c r="D35" t="s">
        <v>96</v>
      </c>
      <c r="E35" s="4">
        <v>0.01</v>
      </c>
      <c r="G35" s="6">
        <v>0.1</v>
      </c>
      <c r="H35" s="6">
        <v>1.4E-2</v>
      </c>
      <c r="I35" s="6">
        <v>5.7000000000000002E-3</v>
      </c>
      <c r="J35">
        <v>1</v>
      </c>
      <c r="K35" s="1">
        <f>IF(Table_4_6[qty]*1 &lt; 10, Table_4_6[up1]*Table_4_6[qty], IF(Table_4_6[qty]*1 &lt; 100, Table_4_6[up10]*Table_4_6[qty], Table_4_6[up100]*Table_4_6[qty]))</f>
        <v>0.1</v>
      </c>
      <c r="L35" s="1">
        <f>IF(Table_4_6[qty]*10 &lt; 100, Table_4_6[up10]*Table_4_6[qty], Table_4_6[up100]*Table_4_6[qty])</f>
        <v>1.4E-2</v>
      </c>
      <c r="M35" s="1">
        <f>Table_4_6[up100]*Table_4_6[qty]</f>
        <v>5.7000000000000002E-3</v>
      </c>
    </row>
    <row r="36" spans="1:13" x14ac:dyDescent="0.25">
      <c r="A36" t="s">
        <v>170</v>
      </c>
      <c r="B36" t="s">
        <v>74</v>
      </c>
      <c r="C36" t="s">
        <v>123</v>
      </c>
      <c r="D36" t="s">
        <v>124</v>
      </c>
      <c r="G36" s="6">
        <v>0.46</v>
      </c>
      <c r="H36" s="6">
        <v>0.437</v>
      </c>
      <c r="I36" s="6">
        <v>0.30559999999999998</v>
      </c>
      <c r="J36">
        <v>1</v>
      </c>
      <c r="K36" s="1">
        <f>IF(Table_4_6[qty]*1 &lt; 10, Table_4_6[up1]*Table_4_6[qty], IF(Table_4_6[qty]*1 &lt; 100, Table_4_6[up10]*Table_4_6[qty], Table_4_6[up100]*Table_4_6[qty]))</f>
        <v>0.46</v>
      </c>
      <c r="L36" s="1">
        <f>IF(Table_4_6[qty]*10 &lt; 100, Table_4_6[up10]*Table_4_6[qty], Table_4_6[up100]*Table_4_6[qty])</f>
        <v>0.437</v>
      </c>
      <c r="M36" s="1">
        <f>Table_4_6[up100]*Table_4_6[qty]</f>
        <v>0.30559999999999998</v>
      </c>
    </row>
    <row r="37" spans="1:13" x14ac:dyDescent="0.25">
      <c r="A37" t="s">
        <v>170</v>
      </c>
      <c r="B37" t="s">
        <v>120</v>
      </c>
      <c r="C37" t="s">
        <v>69</v>
      </c>
      <c r="D37" t="s">
        <v>176</v>
      </c>
      <c r="G37" s="6">
        <v>0.57999999999999996</v>
      </c>
      <c r="H37" s="6">
        <v>0.495</v>
      </c>
      <c r="I37" s="6">
        <v>0.36990000000000001</v>
      </c>
      <c r="J37">
        <v>1</v>
      </c>
      <c r="K37" s="1">
        <f>IF(Table_4_6[qty]*1 &lt; 10, Table_4_6[up1]*Table_4_6[qty], IF(Table_4_6[qty]*1 &lt; 100, Table_4_6[up10]*Table_4_6[qty], Table_4_6[up100]*Table_4_6[qty]))</f>
        <v>0.57999999999999996</v>
      </c>
      <c r="L37" s="1">
        <f>IF(Table_4_6[qty]*10 &lt; 100, Table_4_6[up10]*Table_4_6[qty], Table_4_6[up100]*Table_4_6[qty])</f>
        <v>0.495</v>
      </c>
      <c r="M37" s="1">
        <f>Table_4_6[up100]*Table_4_6[qty]</f>
        <v>0.36990000000000001</v>
      </c>
    </row>
    <row r="38" spans="1:13" x14ac:dyDescent="0.25">
      <c r="E38" s="2"/>
      <c r="G38" s="6"/>
      <c r="H38" s="6"/>
      <c r="I38" s="6"/>
      <c r="K38" s="1">
        <f>IF(Table_4_6[qty]*1 &lt; 10, Table_4_6[up1]*Table_4_6[qty], IF(Table_4_6[qty]*1 &lt; 100, Table_4_6[up10]*Table_4_6[qty], Table_4_6[up100]*Table_4_6[qty]))</f>
        <v>0</v>
      </c>
      <c r="L38" s="1">
        <f>IF(Table_4_6[qty]*10 &lt; 100, Table_4_6[up10]*Table_4_6[qty], Table_4_6[up100]*Table_4_6[qty])</f>
        <v>0</v>
      </c>
      <c r="M38" s="1">
        <f>Table_4_6[up100]*Table_4_6[qty]</f>
        <v>0</v>
      </c>
    </row>
    <row r="39" spans="1:13" x14ac:dyDescent="0.25">
      <c r="A39" t="s">
        <v>173</v>
      </c>
      <c r="B39" t="s">
        <v>11</v>
      </c>
      <c r="C39" t="s">
        <v>154</v>
      </c>
      <c r="E39" s="2"/>
      <c r="G39" s="6">
        <f>5/3</f>
        <v>1.6666666666666667</v>
      </c>
      <c r="H39" s="6">
        <f>5/3</f>
        <v>1.6666666666666667</v>
      </c>
      <c r="I39" s="6">
        <v>1</v>
      </c>
      <c r="J39">
        <f>2.025*0.85</f>
        <v>1.7212499999999999</v>
      </c>
      <c r="K39" s="1">
        <f>IF(Table_4_6[qty]*1 &lt; 10, Table_4_6[up1]*Table_4_6[qty], IF(Table_4_6[qty]*1 &lt; 100, Table_4_6[up10]*Table_4_6[qty], Table_4_6[up100]*Table_4_6[qty]))</f>
        <v>2.8687499999999999</v>
      </c>
      <c r="L39" s="1">
        <f>IF(Table_4_6[qty]*10 &lt; 100, Table_4_6[up10]*Table_4_6[qty], Table_4_6[up100]*Table_4_6[qty])</f>
        <v>2.8687499999999999</v>
      </c>
      <c r="M39" s="1">
        <f>Table_4_6[up100]*Table_4_6[qty]</f>
        <v>1.7212499999999999</v>
      </c>
    </row>
    <row r="40" spans="1:13" x14ac:dyDescent="0.25">
      <c r="G40" s="6"/>
      <c r="H40" s="6"/>
      <c r="I40" s="6"/>
      <c r="K40" s="1">
        <f>IF(Table_4_6[qty]*1 &lt; 10, Table_4_6[up1]*Table_4_6[qty], IF(Table_4_6[qty]*1 &lt; 100, Table_4_6[up10]*Table_4_6[qty], Table_4_6[up100]*Table_4_6[qty]))</f>
        <v>0</v>
      </c>
      <c r="L40" s="1">
        <f>IF(Table_4_6[qty]*10 &lt; 100, Table_4_6[up10]*Table_4_6[qty], Table_4_6[up100]*Table_4_6[qty])</f>
        <v>0</v>
      </c>
      <c r="M40" s="1">
        <f>Table_4_6[up100]*Table_4_6[qty]</f>
        <v>0</v>
      </c>
    </row>
    <row r="41" spans="1:13" x14ac:dyDescent="0.25">
      <c r="A41" t="s">
        <v>173</v>
      </c>
      <c r="B41" t="s">
        <v>9</v>
      </c>
      <c r="C41" t="s">
        <v>211</v>
      </c>
      <c r="G41" s="6">
        <v>1.5</v>
      </c>
      <c r="H41" s="6">
        <v>1.351</v>
      </c>
      <c r="I41" s="6">
        <v>1.0860000000000001</v>
      </c>
      <c r="J41">
        <v>1</v>
      </c>
      <c r="K41" s="1">
        <f>IF(Table_4_6[qty]*1 &lt; 10, Table_4_6[up1]*Table_4_6[qty], IF(Table_4_6[qty]*1 &lt; 100, Table_4_6[up10]*Table_4_6[qty], Table_4_6[up100]*Table_4_6[qty]))</f>
        <v>1.5</v>
      </c>
      <c r="L41" s="1">
        <f>IF(Table_4_6[qty]*10 &lt; 100, Table_4_6[up10]*Table_4_6[qty], Table_4_6[up100]*Table_4_6[qty])</f>
        <v>1.351</v>
      </c>
      <c r="M41" s="1">
        <f>Table_4_6[up100]*Table_4_6[qty]</f>
        <v>1.0860000000000001</v>
      </c>
    </row>
    <row r="42" spans="1:13" x14ac:dyDescent="0.25">
      <c r="A42" t="s">
        <v>173</v>
      </c>
      <c r="B42" t="s">
        <v>209</v>
      </c>
      <c r="C42" t="s">
        <v>210</v>
      </c>
      <c r="G42" s="6">
        <v>3.19</v>
      </c>
      <c r="H42" s="6">
        <v>2.8679999999999999</v>
      </c>
      <c r="I42" s="6">
        <v>2.3498999999999999</v>
      </c>
      <c r="J42">
        <v>2</v>
      </c>
      <c r="K42" s="1">
        <f>IF(Table_4_6[qty]*1 &lt; 10, Table_4_6[up1]*Table_4_6[qty], IF(Table_4_6[qty]*1 &lt; 100, Table_4_6[up10]*Table_4_6[qty], Table_4_6[up100]*Table_4_6[qty]))</f>
        <v>6.38</v>
      </c>
      <c r="L42" s="1">
        <f>IF(Table_4_6[qty]*10 &lt; 100, Table_4_6[up10]*Table_4_6[qty], Table_4_6[up100]*Table_4_6[qty])</f>
        <v>5.7359999999999998</v>
      </c>
      <c r="M42" s="1">
        <f>Table_4_6[up100]*Table_4_6[qty]</f>
        <v>4.6997999999999998</v>
      </c>
    </row>
    <row r="43" spans="1:13" x14ac:dyDescent="0.25">
      <c r="A43" t="s">
        <v>173</v>
      </c>
      <c r="B43" t="s">
        <v>139</v>
      </c>
      <c r="C43" t="s">
        <v>236</v>
      </c>
      <c r="G43" s="6">
        <v>6.02</v>
      </c>
      <c r="H43" s="6">
        <v>5.4050000000000002</v>
      </c>
      <c r="I43" s="6">
        <v>4.4287000000000001</v>
      </c>
      <c r="J43">
        <v>1</v>
      </c>
      <c r="K43" s="1">
        <f>IF(Table_4_6[qty]*1 &lt; 10, Table_4_6[up1]*Table_4_6[qty], IF(Table_4_6[qty]*1 &lt; 100, Table_4_6[up10]*Table_4_6[qty], Table_4_6[up100]*Table_4_6[qty]))</f>
        <v>6.02</v>
      </c>
      <c r="L43" s="1">
        <f>IF(Table_4_6[qty]*10 &lt; 100, Table_4_6[up10]*Table_4_6[qty], Table_4_6[up100]*Table_4_6[qty])</f>
        <v>5.4050000000000002</v>
      </c>
      <c r="M43" s="1">
        <f>Table_4_6[up100]*Table_4_6[qty]</f>
        <v>4.4287000000000001</v>
      </c>
    </row>
    <row r="44" spans="1:13" x14ac:dyDescent="0.25">
      <c r="A44" t="s">
        <v>173</v>
      </c>
      <c r="B44" t="s">
        <v>94</v>
      </c>
      <c r="C44" t="s">
        <v>50</v>
      </c>
      <c r="D44" t="s">
        <v>215</v>
      </c>
      <c r="E44" s="4">
        <v>0.01</v>
      </c>
      <c r="G44" s="6">
        <v>0.1</v>
      </c>
      <c r="H44" s="6">
        <v>1.2999999999999999E-2</v>
      </c>
      <c r="I44" s="6">
        <v>5.1999999999999998E-3</v>
      </c>
      <c r="J44">
        <v>2</v>
      </c>
      <c r="K44" s="1">
        <f>IF(Table_4_6[qty]*1 &lt; 10, Table_4_6[up1]*Table_4_6[qty], IF(Table_4_6[qty]*1 &lt; 100, Table_4_6[up10]*Table_4_6[qty], Table_4_6[up100]*Table_4_6[qty]))</f>
        <v>0.2</v>
      </c>
      <c r="L44" s="1">
        <f>IF(Table_4_6[qty]*10 &lt; 100, Table_4_6[up10]*Table_4_6[qty], Table_4_6[up100]*Table_4_6[qty])</f>
        <v>2.5999999999999999E-2</v>
      </c>
      <c r="M44" s="1">
        <f>Table_4_6[up100]*Table_4_6[qty]</f>
        <v>1.04E-2</v>
      </c>
    </row>
    <row r="45" spans="1:13" x14ac:dyDescent="0.25">
      <c r="A45" t="s">
        <v>173</v>
      </c>
      <c r="B45" t="s">
        <v>19</v>
      </c>
      <c r="C45" t="s">
        <v>50</v>
      </c>
      <c r="D45" t="s">
        <v>216</v>
      </c>
      <c r="E45" s="4">
        <v>0.01</v>
      </c>
      <c r="G45" s="6">
        <v>0.1</v>
      </c>
      <c r="H45" s="6">
        <v>1.2999999999999999E-2</v>
      </c>
      <c r="I45" s="6">
        <v>5.1999999999999998E-3</v>
      </c>
      <c r="J45">
        <v>1</v>
      </c>
      <c r="K45" s="1">
        <f>IF(Table_4_6[qty]*1 &lt; 10, Table_4_6[up1]*Table_4_6[qty], IF(Table_4_6[qty]*1 &lt; 100, Table_4_6[up10]*Table_4_6[qty], Table_4_6[up100]*Table_4_6[qty]))</f>
        <v>0.1</v>
      </c>
      <c r="L45" s="1">
        <f>IF(Table_4_6[qty]*10 &lt; 100, Table_4_6[up10]*Table_4_6[qty], Table_4_6[up100]*Table_4_6[qty])</f>
        <v>1.2999999999999999E-2</v>
      </c>
      <c r="M45" s="1">
        <f>Table_4_6[up100]*Table_4_6[qty]</f>
        <v>5.1999999999999998E-3</v>
      </c>
    </row>
    <row r="46" spans="1:13" x14ac:dyDescent="0.25">
      <c r="A46" t="s">
        <v>173</v>
      </c>
      <c r="B46" t="s">
        <v>217</v>
      </c>
      <c r="C46" t="s">
        <v>50</v>
      </c>
      <c r="D46" t="s">
        <v>221</v>
      </c>
      <c r="E46" s="4">
        <v>0.01</v>
      </c>
      <c r="G46" s="6">
        <v>0.1</v>
      </c>
      <c r="H46" s="6">
        <v>1.2999999999999999E-2</v>
      </c>
      <c r="I46" s="6">
        <v>5.1999999999999998E-3</v>
      </c>
      <c r="J46">
        <v>1</v>
      </c>
      <c r="K46" s="1">
        <f>IF(Table_4_6[qty]*1 &lt; 10, Table_4_6[up1]*Table_4_6[qty], IF(Table_4_6[qty]*1 &lt; 100, Table_4_6[up10]*Table_4_6[qty], Table_4_6[up100]*Table_4_6[qty]))</f>
        <v>0.1</v>
      </c>
      <c r="L46" s="1">
        <f>IF(Table_4_6[qty]*10 &lt; 100, Table_4_6[up10]*Table_4_6[qty], Table_4_6[up100]*Table_4_6[qty])</f>
        <v>1.2999999999999999E-2</v>
      </c>
      <c r="M46" s="1">
        <f>Table_4_6[up100]*Table_4_6[qty]</f>
        <v>5.1999999999999998E-3</v>
      </c>
    </row>
    <row r="47" spans="1:13" x14ac:dyDescent="0.25">
      <c r="A47" t="s">
        <v>173</v>
      </c>
      <c r="B47" t="s">
        <v>218</v>
      </c>
      <c r="C47" t="s">
        <v>50</v>
      </c>
      <c r="D47" t="s">
        <v>222</v>
      </c>
      <c r="E47" s="4">
        <v>0.01</v>
      </c>
      <c r="G47" s="6">
        <v>0.1</v>
      </c>
      <c r="H47" s="6">
        <v>1.2999999999999999E-2</v>
      </c>
      <c r="I47" s="6">
        <v>5.1999999999999998E-3</v>
      </c>
      <c r="J47">
        <v>1</v>
      </c>
      <c r="K47" s="1">
        <f>IF(Table_4_6[qty]*1 &lt; 10, Table_4_6[up1]*Table_4_6[qty], IF(Table_4_6[qty]*1 &lt; 100, Table_4_6[up10]*Table_4_6[qty], Table_4_6[up100]*Table_4_6[qty]))</f>
        <v>0.1</v>
      </c>
      <c r="L47" s="1">
        <f>IF(Table_4_6[qty]*10 &lt; 100, Table_4_6[up10]*Table_4_6[qty], Table_4_6[up100]*Table_4_6[qty])</f>
        <v>1.2999999999999999E-2</v>
      </c>
      <c r="M47" s="1">
        <f>Table_4_6[up100]*Table_4_6[qty]</f>
        <v>5.1999999999999998E-3</v>
      </c>
    </row>
    <row r="48" spans="1:13" x14ac:dyDescent="0.25">
      <c r="A48" t="s">
        <v>173</v>
      </c>
      <c r="B48" t="s">
        <v>219</v>
      </c>
      <c r="C48" t="s">
        <v>50</v>
      </c>
      <c r="D48" t="s">
        <v>159</v>
      </c>
      <c r="E48" s="4">
        <v>0.01</v>
      </c>
      <c r="G48" s="6">
        <v>0.1</v>
      </c>
      <c r="H48" s="6">
        <v>1.2999999999999999E-2</v>
      </c>
      <c r="I48" s="6">
        <v>5.1999999999999998E-3</v>
      </c>
      <c r="J48">
        <v>1</v>
      </c>
      <c r="K48" s="1">
        <f>IF(Table_4_6[qty]*1 &lt; 10, Table_4_6[up1]*Table_4_6[qty], IF(Table_4_6[qty]*1 &lt; 100, Table_4_6[up10]*Table_4_6[qty], Table_4_6[up100]*Table_4_6[qty]))</f>
        <v>0.1</v>
      </c>
      <c r="L48" s="1">
        <f>IF(Table_4_6[qty]*10 &lt; 100, Table_4_6[up10]*Table_4_6[qty], Table_4_6[up100]*Table_4_6[qty])</f>
        <v>1.2999999999999999E-2</v>
      </c>
      <c r="M48" s="1">
        <f>Table_4_6[up100]*Table_4_6[qty]</f>
        <v>5.1999999999999998E-3</v>
      </c>
    </row>
    <row r="49" spans="1:13" x14ac:dyDescent="0.25">
      <c r="A49" t="s">
        <v>173</v>
      </c>
      <c r="B49" t="s">
        <v>220</v>
      </c>
      <c r="C49" t="s">
        <v>50</v>
      </c>
      <c r="D49" t="s">
        <v>156</v>
      </c>
      <c r="E49" s="4">
        <v>0.01</v>
      </c>
      <c r="G49" s="6">
        <v>0.1</v>
      </c>
      <c r="H49" s="6">
        <v>1.2999999999999999E-2</v>
      </c>
      <c r="I49" s="6">
        <v>5.1999999999999998E-3</v>
      </c>
      <c r="J49">
        <v>1</v>
      </c>
      <c r="K49" s="1">
        <f>IF(Table_4_6[qty]*1 &lt; 10, Table_4_6[up1]*Table_4_6[qty], IF(Table_4_6[qty]*1 &lt; 100, Table_4_6[up10]*Table_4_6[qty], Table_4_6[up100]*Table_4_6[qty]))</f>
        <v>0.1</v>
      </c>
      <c r="L49" s="1">
        <f>IF(Table_4_6[qty]*10 &lt; 100, Table_4_6[up10]*Table_4_6[qty], Table_4_6[up100]*Table_4_6[qty])</f>
        <v>1.2999999999999999E-2</v>
      </c>
      <c r="M49" s="1">
        <f>Table_4_6[up100]*Table_4_6[qty]</f>
        <v>5.1999999999999998E-3</v>
      </c>
    </row>
    <row r="50" spans="1:13" x14ac:dyDescent="0.25">
      <c r="A50" t="s">
        <v>173</v>
      </c>
      <c r="B50" t="s">
        <v>212</v>
      </c>
      <c r="C50" t="s">
        <v>50</v>
      </c>
      <c r="D50" t="s">
        <v>189</v>
      </c>
      <c r="E50" s="4">
        <v>0.01</v>
      </c>
      <c r="G50" s="6">
        <v>0.1</v>
      </c>
      <c r="H50" s="6">
        <v>1.2999999999999999E-2</v>
      </c>
      <c r="I50" s="6">
        <v>5.1999999999999998E-3</v>
      </c>
      <c r="J50">
        <v>1</v>
      </c>
      <c r="K50" s="1">
        <f>IF(Table_4_6[qty]*1 &lt; 10, Table_4_6[up1]*Table_4_6[qty], IF(Table_4_6[qty]*1 &lt; 100, Table_4_6[up10]*Table_4_6[qty], Table_4_6[up100]*Table_4_6[qty]))</f>
        <v>0.1</v>
      </c>
      <c r="L50" s="1">
        <f>IF(Table_4_6[qty]*10 &lt; 100, Table_4_6[up10]*Table_4_6[qty], Table_4_6[up100]*Table_4_6[qty])</f>
        <v>1.2999999999999999E-2</v>
      </c>
      <c r="M50" s="1">
        <f>Table_4_6[up100]*Table_4_6[qty]</f>
        <v>5.1999999999999998E-3</v>
      </c>
    </row>
    <row r="51" spans="1:13" x14ac:dyDescent="0.25">
      <c r="A51" t="s">
        <v>173</v>
      </c>
      <c r="B51" t="s">
        <v>196</v>
      </c>
      <c r="C51" t="s">
        <v>50</v>
      </c>
      <c r="D51" t="s">
        <v>161</v>
      </c>
      <c r="E51" s="4">
        <v>0.01</v>
      </c>
      <c r="G51" s="6">
        <v>0.01</v>
      </c>
      <c r="H51" s="6">
        <v>1.2999999999999999E-2</v>
      </c>
      <c r="I51" s="6">
        <v>5.1999999999999998E-3</v>
      </c>
      <c r="J51">
        <v>1</v>
      </c>
      <c r="K51" s="1">
        <f>IF(Table_4_6[qty]*1 &lt; 10, Table_4_6[up1]*Table_4_6[qty], IF(Table_4_6[qty]*1 &lt; 100, Table_4_6[up10]*Table_4_6[qty], Table_4_6[up100]*Table_4_6[qty]))</f>
        <v>0.01</v>
      </c>
      <c r="L51" s="1">
        <f>IF(Table_4_6[qty]*10 &lt; 100, Table_4_6[up10]*Table_4_6[qty], Table_4_6[up100]*Table_4_6[qty])</f>
        <v>1.2999999999999999E-2</v>
      </c>
      <c r="M51" s="1">
        <f>Table_4_6[up100]*Table_4_6[qty]</f>
        <v>5.1999999999999998E-3</v>
      </c>
    </row>
    <row r="52" spans="1:13" x14ac:dyDescent="0.25">
      <c r="A52" t="s">
        <v>173</v>
      </c>
      <c r="B52" t="s">
        <v>167</v>
      </c>
      <c r="C52" t="s">
        <v>51</v>
      </c>
      <c r="D52" t="s">
        <v>214</v>
      </c>
      <c r="E52" s="4">
        <v>0.05</v>
      </c>
      <c r="F52" t="s">
        <v>35</v>
      </c>
      <c r="G52" s="6">
        <v>0.11</v>
      </c>
      <c r="H52" s="6">
        <v>8.2000000000000003E-2</v>
      </c>
      <c r="I52" s="6">
        <v>3.6600000000000001E-2</v>
      </c>
      <c r="J52">
        <v>1</v>
      </c>
      <c r="K52" s="1">
        <f>IF(Table_4_6[qty]*1 &lt; 10, Table_4_6[up1]*Table_4_6[qty], IF(Table_4_6[qty]*1 &lt; 100, Table_4_6[up10]*Table_4_6[qty], Table_4_6[up100]*Table_4_6[qty]))</f>
        <v>0.11</v>
      </c>
      <c r="L52" s="1">
        <f>IF(Table_4_6[qty]*10 &lt; 100, Table_4_6[up10]*Table_4_6[qty], Table_4_6[up100]*Table_4_6[qty])</f>
        <v>8.2000000000000003E-2</v>
      </c>
      <c r="M52" s="1">
        <f>Table_4_6[up100]*Table_4_6[qty]</f>
        <v>3.6600000000000001E-2</v>
      </c>
    </row>
    <row r="53" spans="1:13" x14ac:dyDescent="0.25">
      <c r="A53" t="s">
        <v>173</v>
      </c>
      <c r="B53" t="s">
        <v>213</v>
      </c>
      <c r="C53" t="s">
        <v>51</v>
      </c>
      <c r="D53" t="s">
        <v>181</v>
      </c>
      <c r="E53" s="4">
        <v>0.05</v>
      </c>
      <c r="F53" t="s">
        <v>30</v>
      </c>
      <c r="G53" s="6">
        <v>0.1</v>
      </c>
      <c r="H53" s="6">
        <v>0.03</v>
      </c>
      <c r="I53" s="6">
        <v>1.3299999999999999E-2</v>
      </c>
      <c r="J53">
        <v>3</v>
      </c>
      <c r="K53" s="1">
        <f>IF(Table_4_6[qty]*1 &lt; 10, Table_4_6[up1]*Table_4_6[qty], IF(Table_4_6[qty]*1 &lt; 100, Table_4_6[up10]*Table_4_6[qty], Table_4_6[up100]*Table_4_6[qty]))</f>
        <v>0.30000000000000004</v>
      </c>
      <c r="L53" s="1">
        <f>IF(Table_4_6[qty]*10 &lt; 100, Table_4_6[up10]*Table_4_6[qty], Table_4_6[up100]*Table_4_6[qty])</f>
        <v>0.09</v>
      </c>
      <c r="M53" s="1">
        <f>Table_4_6[up100]*Table_4_6[qty]</f>
        <v>3.9899999999999998E-2</v>
      </c>
    </row>
    <row r="54" spans="1:13" x14ac:dyDescent="0.25">
      <c r="A54" t="s">
        <v>173</v>
      </c>
      <c r="B54" t="s">
        <v>235</v>
      </c>
      <c r="C54" s="7" t="s">
        <v>223</v>
      </c>
      <c r="D54" t="s">
        <v>224</v>
      </c>
      <c r="E54" t="s">
        <v>225</v>
      </c>
      <c r="F54" t="s">
        <v>226</v>
      </c>
      <c r="G54" s="6">
        <v>0.53</v>
      </c>
      <c r="H54" s="6">
        <v>0.46600000000000003</v>
      </c>
      <c r="I54" s="6">
        <v>0.33289999999999997</v>
      </c>
      <c r="J54">
        <v>1</v>
      </c>
      <c r="K54" s="1">
        <f>IF(Table_4_6[qty]*1 &lt; 10, Table_4_6[up1]*Table_4_6[qty], IF(Table_4_6[qty]*1 &lt; 100, Table_4_6[up10]*Table_4_6[qty], Table_4_6[up100]*Table_4_6[qty]))</f>
        <v>0.53</v>
      </c>
      <c r="L54" s="1">
        <f>IF(Table_4_6[qty]*10 &lt; 100, Table_4_6[up10]*Table_4_6[qty], Table_4_6[up100]*Table_4_6[qty])</f>
        <v>0.46600000000000003</v>
      </c>
      <c r="M54" s="1">
        <f>Table_4_6[up100]*Table_4_6[qty]</f>
        <v>0.33289999999999997</v>
      </c>
    </row>
    <row r="55" spans="1:13" x14ac:dyDescent="0.25">
      <c r="A55" t="s">
        <v>173</v>
      </c>
      <c r="B55" t="s">
        <v>227</v>
      </c>
      <c r="C55" t="s">
        <v>228</v>
      </c>
      <c r="D55" t="s">
        <v>229</v>
      </c>
      <c r="E55" t="s">
        <v>230</v>
      </c>
      <c r="F55" t="s">
        <v>231</v>
      </c>
      <c r="G55" s="6">
        <v>0.42</v>
      </c>
      <c r="H55" s="6">
        <v>0.317</v>
      </c>
      <c r="I55" s="6">
        <v>0.1973</v>
      </c>
      <c r="J55">
        <v>4</v>
      </c>
      <c r="K55" s="1">
        <f>IF(Table_4_6[qty]*1 &lt; 10, Table_4_6[up1]*Table_4_6[qty], IF(Table_4_6[qty]*1 &lt; 100, Table_4_6[up10]*Table_4_6[qty], Table_4_6[up100]*Table_4_6[qty]))</f>
        <v>1.68</v>
      </c>
      <c r="L55" s="1">
        <f>IF(Table_4_6[qty]*10 &lt; 100, Table_4_6[up10]*Table_4_6[qty], Table_4_6[up100]*Table_4_6[qty])</f>
        <v>1.268</v>
      </c>
      <c r="M55" s="1">
        <f>Table_4_6[up100]*Table_4_6[qty]</f>
        <v>0.78920000000000001</v>
      </c>
    </row>
    <row r="56" spans="1:13" x14ac:dyDescent="0.25">
      <c r="E56" s="2"/>
      <c r="G56" s="6"/>
      <c r="H56" s="6"/>
      <c r="I56" s="6"/>
      <c r="K56" s="1">
        <f>IF(Table_4_6[qty]*1 &lt; 10, Table_4_6[up1]*Table_4_6[qty], IF(Table_4_6[qty]*1 &lt; 100, Table_4_6[up10]*Table_4_6[qty], Table_4_6[up100]*Table_4_6[qty]))</f>
        <v>0</v>
      </c>
      <c r="L56" s="1">
        <f>IF(Table_4_6[qty]*10 &lt; 100, Table_4_6[up10]*Table_4_6[qty], Table_4_6[up100]*Table_4_6[qty])</f>
        <v>0</v>
      </c>
      <c r="M56" s="1">
        <f>Table_4_6[up100]*Table_4_6[qty]</f>
        <v>0</v>
      </c>
    </row>
    <row r="57" spans="1:13" x14ac:dyDescent="0.25">
      <c r="A57" t="s">
        <v>197</v>
      </c>
      <c r="B57" t="s">
        <v>106</v>
      </c>
      <c r="C57" t="s">
        <v>52</v>
      </c>
      <c r="D57" t="s">
        <v>205</v>
      </c>
      <c r="E57" t="s">
        <v>206</v>
      </c>
      <c r="G57" s="6">
        <v>0.98</v>
      </c>
      <c r="H57" s="6">
        <v>0.875</v>
      </c>
      <c r="I57" s="6">
        <v>0.68230000000000002</v>
      </c>
      <c r="J57">
        <v>1</v>
      </c>
      <c r="K57" s="1">
        <f>IF(Table_4_6[qty]*1 &lt; 10, Table_4_6[up1]*Table_4_6[qty], IF(Table_4_6[qty]*1 &lt; 100, Table_4_6[up10]*Table_4_6[qty], Table_4_6[up100]*Table_4_6[qty]))</f>
        <v>0.98</v>
      </c>
      <c r="L57" s="1">
        <f>IF(Table_4_6[qty]*10 &lt; 100, Table_4_6[up10]*Table_4_6[qty], Table_4_6[up100]*Table_4_6[qty])</f>
        <v>0.875</v>
      </c>
      <c r="M57" s="1">
        <f>Table_4_6[up100]*Table_4_6[qty]</f>
        <v>0.68230000000000002</v>
      </c>
    </row>
    <row r="58" spans="1:13" x14ac:dyDescent="0.25">
      <c r="A58" t="s">
        <v>197</v>
      </c>
      <c r="B58" t="s">
        <v>198</v>
      </c>
      <c r="C58" t="s">
        <v>200</v>
      </c>
      <c r="D58" t="s">
        <v>201</v>
      </c>
      <c r="E58" t="s">
        <v>202</v>
      </c>
      <c r="G58" s="6">
        <v>0.51</v>
      </c>
      <c r="H58" s="6">
        <v>0.433</v>
      </c>
      <c r="I58" s="6">
        <v>0.32300000000000001</v>
      </c>
      <c r="J58">
        <v>1</v>
      </c>
      <c r="K58" s="1">
        <f>IF(Table_4_6[qty]*1 &lt; 10, Table_4_6[up1]*Table_4_6[qty], IF(Table_4_6[qty]*1 &lt; 100, Table_4_6[up10]*Table_4_6[qty], Table_4_6[up100]*Table_4_6[qty]))</f>
        <v>0.51</v>
      </c>
      <c r="L58" s="1">
        <f>IF(Table_4_6[qty]*10 &lt; 100, Table_4_6[up10]*Table_4_6[qty], Table_4_6[up100]*Table_4_6[qty])</f>
        <v>0.433</v>
      </c>
      <c r="M58" s="1">
        <f>Table_4_6[up100]*Table_4_6[qty]</f>
        <v>0.32300000000000001</v>
      </c>
    </row>
    <row r="59" spans="1:13" x14ac:dyDescent="0.25">
      <c r="A59" t="s">
        <v>197</v>
      </c>
      <c r="B59" t="s">
        <v>199</v>
      </c>
      <c r="C59" t="s">
        <v>44</v>
      </c>
      <c r="D59" t="s">
        <v>203</v>
      </c>
      <c r="E59" t="s">
        <v>204</v>
      </c>
      <c r="G59" s="6">
        <v>0.11</v>
      </c>
      <c r="H59" s="6">
        <v>0.11</v>
      </c>
      <c r="I59" s="6">
        <v>8.2400000000000001E-2</v>
      </c>
      <c r="J59">
        <v>1</v>
      </c>
      <c r="K59" s="1">
        <f>IF(Table_4_6[qty]*1 &lt; 10, Table_4_6[up1]*Table_4_6[qty], IF(Table_4_6[qty]*1 &lt; 100, Table_4_6[up10]*Table_4_6[qty], Table_4_6[up100]*Table_4_6[qty]))</f>
        <v>0.11</v>
      </c>
      <c r="L59" s="1">
        <f>IF(Table_4_6[qty]*10 &lt; 100, Table_4_6[up10]*Table_4_6[qty], Table_4_6[up100]*Table_4_6[qty])</f>
        <v>0.11</v>
      </c>
      <c r="M59" s="1">
        <f>Table_4_6[up100]*Table_4_6[qty]</f>
        <v>8.2400000000000001E-2</v>
      </c>
    </row>
    <row r="60" spans="1:13" x14ac:dyDescent="0.25">
      <c r="A60" t="s">
        <v>197</v>
      </c>
      <c r="B60" t="s">
        <v>166</v>
      </c>
      <c r="C60" t="s">
        <v>53</v>
      </c>
      <c r="G60" s="1">
        <v>1.1599999999999999</v>
      </c>
      <c r="H60" s="1">
        <v>1.0329999999999999</v>
      </c>
      <c r="I60" s="1">
        <v>0.80549999999999999</v>
      </c>
      <c r="J60">
        <v>1</v>
      </c>
      <c r="K60" s="1">
        <f>IF(Table_4_6[qty]*1 &lt; 10, Table_4_6[up1]*Table_4_6[qty], IF(Table_4_6[qty]*1 &lt; 100, Table_4_6[up10]*Table_4_6[qty], Table_4_6[up100]*Table_4_6[qty]))</f>
        <v>1.1599999999999999</v>
      </c>
      <c r="L60" s="1">
        <f>IF(Table_4_6[qty]*10 &lt; 100, Table_4_6[up10]*Table_4_6[qty], Table_4_6[up100]*Table_4_6[qty])</f>
        <v>1.0329999999999999</v>
      </c>
      <c r="M60" s="1">
        <f>Table_4_6[up100]*Table_4_6[qty]</f>
        <v>0.80549999999999999</v>
      </c>
    </row>
    <row r="61" spans="1:13" x14ac:dyDescent="0.25">
      <c r="A61" t="s">
        <v>197</v>
      </c>
      <c r="B61" t="s">
        <v>153</v>
      </c>
      <c r="C61" t="s">
        <v>50</v>
      </c>
      <c r="D61" t="s">
        <v>98</v>
      </c>
      <c r="E61" s="4">
        <v>0.01</v>
      </c>
      <c r="G61" s="6">
        <v>0.1</v>
      </c>
      <c r="H61" s="6">
        <v>1.4E-2</v>
      </c>
      <c r="I61" s="6">
        <v>5.7000000000000002E-3</v>
      </c>
      <c r="J61">
        <v>1</v>
      </c>
      <c r="K61" s="1">
        <f>IF(Table_4_6[qty]*1 &lt; 10, Table_4_6[up1]*Table_4_6[qty], IF(Table_4_6[qty]*1 &lt; 100, Table_4_6[up10]*Table_4_6[qty], Table_4_6[up100]*Table_4_6[qty]))</f>
        <v>0.1</v>
      </c>
      <c r="L61" s="1">
        <f>IF(Table_4_6[qty]*10 &lt; 100, Table_4_6[up10]*Table_4_6[qty], Table_4_6[up100]*Table_4_6[qty])</f>
        <v>1.4E-2</v>
      </c>
      <c r="M61" s="1">
        <f>Table_4_6[up100]*Table_4_6[qty]</f>
        <v>5.7000000000000002E-3</v>
      </c>
    </row>
    <row r="62" spans="1:13" x14ac:dyDescent="0.25">
      <c r="A62" t="s">
        <v>197</v>
      </c>
      <c r="B62" t="s">
        <v>150</v>
      </c>
      <c r="C62" s="7" t="s">
        <v>234</v>
      </c>
      <c r="D62" t="s">
        <v>78</v>
      </c>
      <c r="E62" t="s">
        <v>93</v>
      </c>
      <c r="F62" t="s">
        <v>79</v>
      </c>
      <c r="G62" s="6">
        <v>0.34</v>
      </c>
      <c r="H62" s="6">
        <v>0.3</v>
      </c>
      <c r="I62" s="6">
        <v>0.2064</v>
      </c>
      <c r="J62">
        <v>1</v>
      </c>
      <c r="K62" s="1">
        <f>IF(Table_4_6[qty]*1 &lt; 10, Table_4_6[up1]*Table_4_6[qty], IF(Table_4_6[qty]*1 &lt; 100, Table_4_6[up10]*Table_4_6[qty], Table_4_6[up100]*Table_4_6[qty]))</f>
        <v>0.34</v>
      </c>
      <c r="L62" s="1">
        <f>IF(Table_4_6[qty]*10 &lt; 100, Table_4_6[up10]*Table_4_6[qty], Table_4_6[up100]*Table_4_6[qty])</f>
        <v>0.3</v>
      </c>
      <c r="M62" s="1">
        <f>Table_4_6[up100]*Table_4_6[qty]</f>
        <v>0.2064</v>
      </c>
    </row>
    <row r="63" spans="1:13" x14ac:dyDescent="0.25">
      <c r="A63" t="s">
        <v>18</v>
      </c>
      <c r="K63" s="1">
        <f>SUBTOTAL(109,Table_4_6[tp1])</f>
        <v>98.948749999999947</v>
      </c>
      <c r="L63" s="1">
        <f>SUBTOTAL(109,Table_4_6[tp10])</f>
        <v>84.76875000000004</v>
      </c>
      <c r="M63" s="1">
        <f>SUBTOTAL(109,Table_4_6[tp100])</f>
        <v>67.483450000000005</v>
      </c>
    </row>
  </sheetData>
  <conditionalFormatting sqref="K2:K62">
    <cfRule type="colorScale" priority="330">
      <colorScale>
        <cfvo type="min"/>
        <cfvo type="percentile" val="80"/>
        <cfvo type="max"/>
        <color theme="0"/>
        <color rgb="FFFFEB84"/>
        <color rgb="FFF8696B"/>
      </colorScale>
    </cfRule>
  </conditionalFormatting>
  <conditionalFormatting sqref="L2:L62">
    <cfRule type="colorScale" priority="332">
      <colorScale>
        <cfvo type="min"/>
        <cfvo type="percentile" val="80"/>
        <cfvo type="max"/>
        <color theme="0"/>
        <color rgb="FFFFEB84"/>
        <color rgb="FFF8696B"/>
      </colorScale>
    </cfRule>
  </conditionalFormatting>
  <conditionalFormatting sqref="M2:M62">
    <cfRule type="colorScale" priority="334">
      <colorScale>
        <cfvo type="min"/>
        <cfvo type="percentile" val="80"/>
        <cfvo type="max"/>
        <color theme="0"/>
        <color rgb="FFFFEB84"/>
        <color rgb="FFF8696B"/>
      </colorScale>
    </cfRule>
  </conditionalFormatting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3.0</vt:lpstr>
      <vt:lpstr>4.3 lite</vt:lpstr>
      <vt:lpstr>4.6 lite</vt:lpstr>
      <vt:lpstr>table_46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Yin Zhong</dc:creator>
  <cp:lastModifiedBy>Yin Zhong</cp:lastModifiedBy>
  <dcterms:created xsi:type="dcterms:W3CDTF">2016-12-13T00:38:23Z</dcterms:created>
  <dcterms:modified xsi:type="dcterms:W3CDTF">2017-04-08T05:08:20Z</dcterms:modified>
</cp:coreProperties>
</file>