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155" windowHeight="7755" activeTab="1"/>
  </bookViews>
  <sheets>
    <sheet name="Example" sheetId="1" r:id="rId1"/>
    <sheet name="6VSwitcher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E10" i="4" l="1"/>
  <c r="D52" i="1"/>
  <c r="E10" i="1"/>
  <c r="C16" i="4"/>
  <c r="C15" i="4"/>
  <c r="C77" i="4"/>
  <c r="C65" i="4"/>
  <c r="C69" i="4" s="1"/>
  <c r="C41" i="4"/>
  <c r="C42" i="4" s="1"/>
  <c r="H36" i="4"/>
  <c r="G32" i="4"/>
  <c r="C8" i="4"/>
  <c r="C6" i="4"/>
  <c r="C21" i="4" s="1"/>
  <c r="D70" i="1"/>
  <c r="D66" i="1"/>
  <c r="D65" i="1"/>
  <c r="D63" i="1"/>
  <c r="D62" i="1"/>
  <c r="D58" i="1"/>
  <c r="D49" i="1"/>
  <c r="D43" i="1"/>
  <c r="D42" i="1"/>
  <c r="I33" i="1"/>
  <c r="C8" i="1"/>
  <c r="D38" i="1"/>
  <c r="D39" i="1" s="1"/>
  <c r="H29" i="1"/>
  <c r="F23" i="1"/>
  <c r="C6" i="1"/>
  <c r="D18" i="1" s="1"/>
  <c r="D19" i="1" s="1"/>
  <c r="C15" i="1"/>
  <c r="C14" i="1"/>
  <c r="C57" i="4" l="1"/>
  <c r="C18" i="4"/>
  <c r="C25" i="4" s="1"/>
  <c r="C26" i="4" s="1"/>
  <c r="C72" i="4"/>
  <c r="C73" i="4" s="1"/>
  <c r="C70" i="4"/>
  <c r="C22" i="4"/>
  <c r="D14" i="1"/>
  <c r="D22" i="1" s="1"/>
  <c r="D23" i="1" s="1"/>
  <c r="D25" i="1" s="1"/>
  <c r="C28" i="4" l="1"/>
  <c r="C29" i="4" s="1"/>
  <c r="D26" i="1"/>
  <c r="D29" i="1"/>
  <c r="F29" i="1" s="1"/>
  <c r="C32" i="4" l="1"/>
  <c r="E32" i="4" s="1"/>
  <c r="C45" i="4"/>
  <c r="C46" i="4" s="1"/>
  <c r="C36" i="4"/>
  <c r="C37" i="4" s="1"/>
  <c r="C38" i="4" s="1"/>
  <c r="C58" i="4"/>
  <c r="C59" i="4" s="1"/>
  <c r="C60" i="4" s="1"/>
  <c r="D53" i="1"/>
  <c r="D54" i="1" s="1"/>
  <c r="D46" i="1"/>
  <c r="D33" i="1"/>
  <c r="D34" i="1" s="1"/>
  <c r="D35" i="1" s="1"/>
  <c r="C50" i="4" l="1"/>
  <c r="C53" i="4" s="1"/>
</calcChain>
</file>

<file path=xl/sharedStrings.xml><?xml version="1.0" encoding="utf-8"?>
<sst xmlns="http://schemas.openxmlformats.org/spreadsheetml/2006/main" count="190" uniqueCount="72">
  <si>
    <t>Vin</t>
  </si>
  <si>
    <t>V</t>
  </si>
  <si>
    <t>Vout</t>
  </si>
  <si>
    <t>Min</t>
  </si>
  <si>
    <t>Max</t>
  </si>
  <si>
    <t>fmin</t>
  </si>
  <si>
    <t>kHz</t>
  </si>
  <si>
    <t xml:space="preserve">Iout </t>
  </si>
  <si>
    <t>mA</t>
  </si>
  <si>
    <t>Vripple</t>
  </si>
  <si>
    <t>mV p-p</t>
  </si>
  <si>
    <t>ton/toff</t>
  </si>
  <si>
    <t>Vout+VF</t>
  </si>
  <si>
    <t>Vin(min)-Vsat-Vout</t>
  </si>
  <si>
    <t>ton(max)+toff</t>
  </si>
  <si>
    <t>Hz</t>
  </si>
  <si>
    <t>s</t>
  </si>
  <si>
    <t>µs</t>
  </si>
  <si>
    <t>toff</t>
  </si>
  <si>
    <t>+1</t>
  </si>
  <si>
    <t>ton(max)</t>
  </si>
  <si>
    <t>ton</t>
  </si>
  <si>
    <t>Ct</t>
  </si>
  <si>
    <t>5e-4 * ton</t>
  </si>
  <si>
    <t>Rsc</t>
  </si>
  <si>
    <t>2 * Iout</t>
  </si>
  <si>
    <t>A</t>
  </si>
  <si>
    <t>Ω</t>
  </si>
  <si>
    <t>Ipk(switch)</t>
  </si>
  <si>
    <t>Co</t>
  </si>
  <si>
    <t>F</t>
  </si>
  <si>
    <t>µF</t>
  </si>
  <si>
    <t>nF</t>
  </si>
  <si>
    <t>pF</t>
  </si>
  <si>
    <t>(Vin(min)-Vsat-Vout)ton(max)</t>
  </si>
  <si>
    <t>Specifications</t>
  </si>
  <si>
    <t>Design Calculations</t>
  </si>
  <si>
    <t>Step:</t>
  </si>
  <si>
    <t>Check</t>
  </si>
  <si>
    <t>I'pk(switch)</t>
  </si>
  <si>
    <t>(Vin-Vsat-Vout)*ton(max)</t>
  </si>
  <si>
    <t>Lmin</t>
  </si>
  <si>
    <t>0.33/I'pk(switch)</t>
  </si>
  <si>
    <t>H</t>
  </si>
  <si>
    <t>µH</t>
  </si>
  <si>
    <t>µA</t>
  </si>
  <si>
    <t>Divider current</t>
  </si>
  <si>
    <t>Vref</t>
  </si>
  <si>
    <t>kΩ</t>
  </si>
  <si>
    <t>Idiv</t>
  </si>
  <si>
    <t>Nom</t>
  </si>
  <si>
    <t>R1*(Vout/1.25-)</t>
  </si>
  <si>
    <t>Chosen</t>
  </si>
  <si>
    <t>R1</t>
  </si>
  <si>
    <t>R2</t>
  </si>
  <si>
    <t>On/off ratio</t>
  </si>
  <si>
    <t>Cycle time</t>
  </si>
  <si>
    <t>On time</t>
  </si>
  <si>
    <t>&lt;</t>
  </si>
  <si>
    <t>Timing capacitor value</t>
  </si>
  <si>
    <t>Peak current</t>
  </si>
  <si>
    <t>Inductor value</t>
  </si>
  <si>
    <t>Current limiting resistor value</t>
  </si>
  <si>
    <t>Output capacitor value</t>
  </si>
  <si>
    <t>Output Voltage programming divider</t>
  </si>
  <si>
    <t>Formulas</t>
  </si>
  <si>
    <t>ton/toff + 1</t>
  </si>
  <si>
    <t>8*Vripple</t>
  </si>
  <si>
    <t>Ipk(switch)*(ton+toff)</t>
  </si>
  <si>
    <t>V p-p</t>
  </si>
  <si>
    <t>uF</t>
  </si>
  <si>
    <t>Choose for lowest ripple by selecting 0.1Ω equivalent series resistance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</si>
</sst>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#,##0;[Red]\-&quot;R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quotePrefix="1"/>
    <xf numFmtId="0" fontId="0" fillId="0" borderId="1" xfId="0" applyFont="1" applyBorder="1" applyAlignment="1">
      <alignment horizontal="center"/>
    </xf>
    <xf numFmtId="11" fontId="0" fillId="0" borderId="0" xfId="0" applyNumberFormat="1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/>
    <xf numFmtId="0" fontId="1" fillId="0" borderId="0" xfId="0" applyFont="1" applyAlignment="1">
      <alignment horizontal="center"/>
    </xf>
    <xf numFmtId="6" fontId="0" fillId="0" borderId="0" xfId="0" applyNumberFormat="1"/>
    <xf numFmtId="6" fontId="0" fillId="0" borderId="0" xfId="0" quotePrefix="1" applyNumberFormat="1"/>
    <xf numFmtId="0" fontId="0" fillId="4" borderId="0" xfId="0" applyFill="1"/>
    <xf numFmtId="0" fontId="0" fillId="5" borderId="0" xfId="0" applyFill="1"/>
    <xf numFmtId="0" fontId="1" fillId="5" borderId="0" xfId="0" applyFont="1" applyFill="1" applyAlignment="1">
      <alignment horizontal="center"/>
    </xf>
    <xf numFmtId="0" fontId="0" fillId="2" borderId="0" xfId="0" applyFill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48" workbookViewId="0">
      <selection activeCell="F52" sqref="F52:G53"/>
    </sheetView>
  </sheetViews>
  <sheetFormatPr defaultRowHeight="15" x14ac:dyDescent="0.25"/>
  <cols>
    <col min="1" max="1" width="9.140625" style="10"/>
    <col min="4" max="4" width="12" bestFit="1" customWidth="1"/>
  </cols>
  <sheetData>
    <row r="1" spans="1:7" x14ac:dyDescent="0.25">
      <c r="B1" s="7" t="s">
        <v>35</v>
      </c>
      <c r="C1" s="7"/>
      <c r="D1" s="7"/>
      <c r="E1" s="7"/>
    </row>
    <row r="2" spans="1:7" x14ac:dyDescent="0.25">
      <c r="C2" s="1" t="s">
        <v>3</v>
      </c>
      <c r="D2" s="1" t="s">
        <v>50</v>
      </c>
      <c r="E2" s="1" t="s">
        <v>4</v>
      </c>
    </row>
    <row r="3" spans="1:7" x14ac:dyDescent="0.25">
      <c r="B3" t="s">
        <v>0</v>
      </c>
      <c r="C3">
        <v>21.6</v>
      </c>
      <c r="D3">
        <v>24</v>
      </c>
      <c r="E3">
        <v>28</v>
      </c>
      <c r="F3" t="s">
        <v>1</v>
      </c>
    </row>
    <row r="4" spans="1:7" x14ac:dyDescent="0.25">
      <c r="B4" t="s">
        <v>2</v>
      </c>
      <c r="C4">
        <v>5</v>
      </c>
      <c r="D4">
        <v>5</v>
      </c>
      <c r="E4">
        <v>6.5</v>
      </c>
      <c r="F4" t="s">
        <v>1</v>
      </c>
    </row>
    <row r="5" spans="1:7" x14ac:dyDescent="0.25">
      <c r="B5" t="s">
        <v>5</v>
      </c>
      <c r="C5">
        <v>50</v>
      </c>
      <c r="F5" t="s">
        <v>6</v>
      </c>
    </row>
    <row r="6" spans="1:7" x14ac:dyDescent="0.25">
      <c r="C6">
        <f>C5*1000</f>
        <v>50000</v>
      </c>
      <c r="F6" t="s">
        <v>15</v>
      </c>
    </row>
    <row r="7" spans="1:7" x14ac:dyDescent="0.25">
      <c r="B7" t="s">
        <v>7</v>
      </c>
      <c r="C7">
        <v>50</v>
      </c>
      <c r="F7" t="s">
        <v>8</v>
      </c>
    </row>
    <row r="8" spans="1:7" x14ac:dyDescent="0.25">
      <c r="C8" s="6">
        <f>C7*0.001</f>
        <v>0.05</v>
      </c>
      <c r="F8" t="s">
        <v>26</v>
      </c>
    </row>
    <row r="9" spans="1:7" x14ac:dyDescent="0.25">
      <c r="B9" t="s">
        <v>9</v>
      </c>
      <c r="E9">
        <v>25</v>
      </c>
      <c r="F9" t="s">
        <v>10</v>
      </c>
    </row>
    <row r="10" spans="1:7" x14ac:dyDescent="0.25">
      <c r="E10">
        <f>E9*0.001</f>
        <v>2.5000000000000001E-2</v>
      </c>
      <c r="F10" t="s">
        <v>1</v>
      </c>
    </row>
    <row r="12" spans="1:7" x14ac:dyDescent="0.25">
      <c r="A12" s="10" t="s">
        <v>37</v>
      </c>
      <c r="B12" s="8"/>
      <c r="C12" s="9" t="s">
        <v>36</v>
      </c>
      <c r="D12" s="9"/>
      <c r="E12" s="9"/>
    </row>
    <row r="13" spans="1:7" x14ac:dyDescent="0.25">
      <c r="A13" s="15">
        <v>1</v>
      </c>
      <c r="B13" s="14" t="s">
        <v>55</v>
      </c>
      <c r="C13" s="14"/>
    </row>
    <row r="14" spans="1:7" x14ac:dyDescent="0.25">
      <c r="B14" t="s">
        <v>11</v>
      </c>
      <c r="C14" s="3">
        <f>C4+0.8</f>
        <v>5.8</v>
      </c>
      <c r="D14">
        <f>C14/C15</f>
        <v>0.36708860759493667</v>
      </c>
      <c r="F14" s="2" t="s">
        <v>12</v>
      </c>
      <c r="G14" s="2"/>
    </row>
    <row r="15" spans="1:7" x14ac:dyDescent="0.25">
      <c r="C15">
        <f>C3-0.8-C4</f>
        <v>15.8</v>
      </c>
      <c r="F15" t="s">
        <v>13</v>
      </c>
    </row>
    <row r="17" spans="1:8" x14ac:dyDescent="0.25">
      <c r="A17" s="15">
        <v>2</v>
      </c>
      <c r="B17" s="14" t="s">
        <v>56</v>
      </c>
      <c r="C17" s="14"/>
    </row>
    <row r="18" spans="1:8" x14ac:dyDescent="0.25">
      <c r="B18" t="s">
        <v>14</v>
      </c>
      <c r="D18">
        <f>1/C6</f>
        <v>2.0000000000000002E-5</v>
      </c>
      <c r="E18" t="s">
        <v>16</v>
      </c>
      <c r="F18" s="5">
        <v>1</v>
      </c>
    </row>
    <row r="19" spans="1:8" x14ac:dyDescent="0.25">
      <c r="D19" s="16">
        <f>D18*1000000</f>
        <v>20</v>
      </c>
      <c r="E19" s="16" t="s">
        <v>17</v>
      </c>
      <c r="F19" s="1" t="s">
        <v>5</v>
      </c>
    </row>
    <row r="21" spans="1:8" x14ac:dyDescent="0.25">
      <c r="A21" s="15">
        <v>3</v>
      </c>
      <c r="B21" s="14" t="s">
        <v>57</v>
      </c>
      <c r="C21" s="14"/>
    </row>
    <row r="22" spans="1:8" x14ac:dyDescent="0.25">
      <c r="B22" t="s">
        <v>18</v>
      </c>
      <c r="D22">
        <f>D18/(D14+1)</f>
        <v>1.4629629629629631E-5</v>
      </c>
      <c r="E22" t="s">
        <v>16</v>
      </c>
      <c r="F22" s="3" t="s">
        <v>20</v>
      </c>
      <c r="G22" s="3"/>
    </row>
    <row r="23" spans="1:8" x14ac:dyDescent="0.25">
      <c r="D23">
        <f>D22*1000000</f>
        <v>14.629629629629632</v>
      </c>
      <c r="E23" t="s">
        <v>17</v>
      </c>
      <c r="F23" t="str">
        <f>B14</f>
        <v>ton/toff</v>
      </c>
      <c r="G23" s="4" t="s">
        <v>19</v>
      </c>
    </row>
    <row r="25" spans="1:8" x14ac:dyDescent="0.25">
      <c r="B25" t="s">
        <v>20</v>
      </c>
      <c r="D25">
        <f>D19-D23</f>
        <v>5.3703703703703685</v>
      </c>
      <c r="E25" t="s">
        <v>17</v>
      </c>
    </row>
    <row r="26" spans="1:8" x14ac:dyDescent="0.25">
      <c r="D26" s="16">
        <f>D25*0.000001</f>
        <v>5.3703703703703679E-6</v>
      </c>
      <c r="E26" t="s">
        <v>16</v>
      </c>
    </row>
    <row r="28" spans="1:8" x14ac:dyDescent="0.25">
      <c r="A28" s="15" t="s">
        <v>38</v>
      </c>
    </row>
    <row r="29" spans="1:8" x14ac:dyDescent="0.25">
      <c r="B29" s="3" t="s">
        <v>21</v>
      </c>
      <c r="D29" s="16">
        <f>D25/D19</f>
        <v>0.26851851851851843</v>
      </c>
      <c r="F29" t="str">
        <f>IF(D29&lt;6/7, "GOOD", "BAD")</f>
        <v>GOOD</v>
      </c>
      <c r="G29" t="s">
        <v>58</v>
      </c>
      <c r="H29">
        <f>6/7</f>
        <v>0.8571428571428571</v>
      </c>
    </row>
    <row r="30" spans="1:8" x14ac:dyDescent="0.25">
      <c r="B30" t="s">
        <v>14</v>
      </c>
    </row>
    <row r="32" spans="1:8" x14ac:dyDescent="0.25">
      <c r="A32" s="15">
        <v>4</v>
      </c>
      <c r="B32" s="14" t="s">
        <v>59</v>
      </c>
      <c r="C32" s="14"/>
      <c r="D32" s="14"/>
    </row>
    <row r="33" spans="1:9" x14ac:dyDescent="0.25">
      <c r="B33" t="s">
        <v>22</v>
      </c>
      <c r="D33">
        <f>0.00004*D26</f>
        <v>2.1481481481481473E-10</v>
      </c>
      <c r="F33" t="s">
        <v>23</v>
      </c>
      <c r="I33">
        <f>0.00004*5.37037</f>
        <v>2.1481480000000002E-4</v>
      </c>
    </row>
    <row r="34" spans="1:9" x14ac:dyDescent="0.25">
      <c r="D34">
        <f>D33*1000000000</f>
        <v>0.21481481481481474</v>
      </c>
      <c r="E34" t="s">
        <v>32</v>
      </c>
    </row>
    <row r="35" spans="1:9" x14ac:dyDescent="0.25">
      <c r="D35" s="16">
        <f>D34*1000</f>
        <v>214.81481481481472</v>
      </c>
      <c r="E35" t="s">
        <v>33</v>
      </c>
    </row>
    <row r="37" spans="1:9" x14ac:dyDescent="0.25">
      <c r="A37" s="15">
        <v>5</v>
      </c>
      <c r="B37" s="14" t="s">
        <v>60</v>
      </c>
      <c r="C37" s="14"/>
    </row>
    <row r="38" spans="1:9" x14ac:dyDescent="0.25">
      <c r="B38" t="s">
        <v>28</v>
      </c>
      <c r="D38">
        <f>2*C7</f>
        <v>100</v>
      </c>
      <c r="E38" t="s">
        <v>8</v>
      </c>
      <c r="F38" t="s">
        <v>25</v>
      </c>
    </row>
    <row r="39" spans="1:9" x14ac:dyDescent="0.25">
      <c r="D39" s="16">
        <f>D38*0.001</f>
        <v>0.1</v>
      </c>
      <c r="E39" t="s">
        <v>26</v>
      </c>
    </row>
    <row r="41" spans="1:9" x14ac:dyDescent="0.25">
      <c r="A41" s="15">
        <v>6</v>
      </c>
      <c r="B41" s="14" t="s">
        <v>61</v>
      </c>
      <c r="C41" s="14"/>
    </row>
    <row r="42" spans="1:9" x14ac:dyDescent="0.25">
      <c r="B42" t="s">
        <v>41</v>
      </c>
      <c r="D42">
        <f>(C3-0.8-C4)*D26/D39</f>
        <v>8.4851851851851809E-4</v>
      </c>
      <c r="E42" t="s">
        <v>43</v>
      </c>
      <c r="F42" s="3" t="s">
        <v>34</v>
      </c>
      <c r="G42" s="3"/>
      <c r="H42" s="3"/>
    </row>
    <row r="43" spans="1:9" x14ac:dyDescent="0.25">
      <c r="D43" s="16">
        <f>D42*1000000</f>
        <v>848.51851851851814</v>
      </c>
      <c r="E43" t="s">
        <v>44</v>
      </c>
      <c r="F43" t="s">
        <v>28</v>
      </c>
    </row>
    <row r="45" spans="1:9" x14ac:dyDescent="0.25">
      <c r="A45" s="15">
        <v>7</v>
      </c>
      <c r="B45" s="14" t="s">
        <v>62</v>
      </c>
      <c r="C45" s="14"/>
      <c r="D45" s="14"/>
    </row>
    <row r="46" spans="1:9" x14ac:dyDescent="0.25">
      <c r="B46" t="s">
        <v>39</v>
      </c>
      <c r="D46">
        <f>(D3-0.8-C4)*D26/D42</f>
        <v>0.11518987341772151</v>
      </c>
      <c r="E46" t="s">
        <v>26</v>
      </c>
      <c r="F46" s="3" t="s">
        <v>40</v>
      </c>
      <c r="G46" s="3"/>
      <c r="H46" s="3"/>
    </row>
    <row r="47" spans="1:9" x14ac:dyDescent="0.25">
      <c r="F47" t="s">
        <v>41</v>
      </c>
    </row>
    <row r="49" spans="1:6" x14ac:dyDescent="0.25">
      <c r="B49" t="s">
        <v>24</v>
      </c>
      <c r="D49" s="16">
        <f>0.33/D46</f>
        <v>2.8648351648351653</v>
      </c>
      <c r="E49" t="s">
        <v>27</v>
      </c>
      <c r="F49" t="s">
        <v>42</v>
      </c>
    </row>
    <row r="51" spans="1:6" x14ac:dyDescent="0.25">
      <c r="A51" s="15">
        <v>8</v>
      </c>
      <c r="B51" s="14" t="s">
        <v>63</v>
      </c>
      <c r="C51" s="14"/>
      <c r="D51" s="14"/>
    </row>
    <row r="52" spans="1:6" x14ac:dyDescent="0.25">
      <c r="B52" t="s">
        <v>29</v>
      </c>
      <c r="D52" s="6">
        <f>D39*D18/(8*E10)</f>
        <v>1.0000000000000001E-5</v>
      </c>
      <c r="E52" t="s">
        <v>30</v>
      </c>
    </row>
    <row r="53" spans="1:6" x14ac:dyDescent="0.25">
      <c r="D53">
        <f>D52*1000000</f>
        <v>10</v>
      </c>
      <c r="E53" t="s">
        <v>31</v>
      </c>
    </row>
    <row r="54" spans="1:6" x14ac:dyDescent="0.25">
      <c r="D54" s="16">
        <f>D53*1000</f>
        <v>10000</v>
      </c>
      <c r="E54" t="s">
        <v>32</v>
      </c>
    </row>
    <row r="56" spans="1:6" x14ac:dyDescent="0.25">
      <c r="A56" s="15">
        <v>9</v>
      </c>
      <c r="B56" s="14" t="s">
        <v>64</v>
      </c>
      <c r="C56" s="14"/>
      <c r="D56" s="14"/>
      <c r="E56" s="14"/>
    </row>
    <row r="57" spans="1:6" x14ac:dyDescent="0.25">
      <c r="B57" s="11"/>
      <c r="D57">
        <v>100</v>
      </c>
      <c r="E57" t="s">
        <v>45</v>
      </c>
      <c r="F57" t="s">
        <v>46</v>
      </c>
    </row>
    <row r="58" spans="1:6" x14ac:dyDescent="0.25">
      <c r="D58">
        <f>D57*0.000001</f>
        <v>9.9999999999999991E-5</v>
      </c>
      <c r="E58" t="s">
        <v>26</v>
      </c>
      <c r="F58" t="s">
        <v>49</v>
      </c>
    </row>
    <row r="60" spans="1:6" x14ac:dyDescent="0.25">
      <c r="D60">
        <v>1.25</v>
      </c>
      <c r="F60" t="s">
        <v>47</v>
      </c>
    </row>
    <row r="62" spans="1:6" x14ac:dyDescent="0.25">
      <c r="B62" s="12" t="s">
        <v>53</v>
      </c>
      <c r="D62">
        <f>D60/D58</f>
        <v>12500.000000000002</v>
      </c>
      <c r="E62" t="s">
        <v>27</v>
      </c>
    </row>
    <row r="63" spans="1:6" x14ac:dyDescent="0.25">
      <c r="D63">
        <f>D62/1000</f>
        <v>12.500000000000002</v>
      </c>
      <c r="E63" t="s">
        <v>48</v>
      </c>
    </row>
    <row r="65" spans="2:6" x14ac:dyDescent="0.25">
      <c r="B65" s="12" t="s">
        <v>54</v>
      </c>
      <c r="D65">
        <f>D62*(D4/D60-1)</f>
        <v>37500.000000000007</v>
      </c>
      <c r="F65" t="s">
        <v>51</v>
      </c>
    </row>
    <row r="66" spans="2:6" x14ac:dyDescent="0.25">
      <c r="D66">
        <f>D65/1000</f>
        <v>37.500000000000007</v>
      </c>
      <c r="E66" t="s">
        <v>48</v>
      </c>
    </row>
    <row r="68" spans="2:6" x14ac:dyDescent="0.25">
      <c r="B68" s="12" t="s">
        <v>53</v>
      </c>
      <c r="D68" s="16">
        <v>12</v>
      </c>
      <c r="F68" t="s">
        <v>52</v>
      </c>
    </row>
    <row r="69" spans="2:6" x14ac:dyDescent="0.25">
      <c r="B69" s="12" t="s">
        <v>54</v>
      </c>
      <c r="D69" s="16">
        <v>36</v>
      </c>
      <c r="F69" t="s">
        <v>52</v>
      </c>
    </row>
    <row r="70" spans="2:6" x14ac:dyDescent="0.25">
      <c r="B70" t="s">
        <v>2</v>
      </c>
      <c r="D70">
        <f>D60*(D69/D68+1)</f>
        <v>5</v>
      </c>
    </row>
  </sheetData>
  <mergeCells count="2">
    <mergeCell ref="F14:G14"/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34" workbookViewId="0">
      <selection activeCell="E57" sqref="E57"/>
    </sheetView>
  </sheetViews>
  <sheetFormatPr defaultRowHeight="15" x14ac:dyDescent="0.25"/>
  <cols>
    <col min="1" max="1" width="9.140625" style="10"/>
    <col min="2" max="2" width="14.28515625" customWidth="1"/>
    <col min="4" max="4" width="12" bestFit="1" customWidth="1"/>
  </cols>
  <sheetData>
    <row r="1" spans="1:7" x14ac:dyDescent="0.25">
      <c r="B1" s="7" t="s">
        <v>35</v>
      </c>
      <c r="C1" s="7"/>
      <c r="D1" s="7"/>
      <c r="E1" s="7"/>
    </row>
    <row r="2" spans="1:7" x14ac:dyDescent="0.25">
      <c r="C2" s="1" t="s">
        <v>3</v>
      </c>
      <c r="D2" s="1" t="s">
        <v>50</v>
      </c>
      <c r="E2" s="1" t="s">
        <v>4</v>
      </c>
    </row>
    <row r="3" spans="1:7" x14ac:dyDescent="0.25">
      <c r="B3" t="s">
        <v>0</v>
      </c>
      <c r="C3">
        <v>11</v>
      </c>
      <c r="D3">
        <v>12</v>
      </c>
      <c r="E3">
        <v>14</v>
      </c>
      <c r="F3" t="s">
        <v>1</v>
      </c>
    </row>
    <row r="4" spans="1:7" x14ac:dyDescent="0.25">
      <c r="B4" t="s">
        <v>2</v>
      </c>
      <c r="C4">
        <v>5.8</v>
      </c>
      <c r="D4">
        <v>6</v>
      </c>
      <c r="E4">
        <v>6.5</v>
      </c>
      <c r="F4" t="s">
        <v>1</v>
      </c>
    </row>
    <row r="5" spans="1:7" x14ac:dyDescent="0.25">
      <c r="B5" t="s">
        <v>5</v>
      </c>
      <c r="C5">
        <v>50</v>
      </c>
      <c r="F5" t="s">
        <v>6</v>
      </c>
    </row>
    <row r="6" spans="1:7" x14ac:dyDescent="0.25">
      <c r="C6">
        <f>C5*1000</f>
        <v>50000</v>
      </c>
      <c r="F6" t="s">
        <v>15</v>
      </c>
    </row>
    <row r="7" spans="1:7" x14ac:dyDescent="0.25">
      <c r="B7" t="s">
        <v>7</v>
      </c>
      <c r="C7">
        <v>50</v>
      </c>
      <c r="F7" t="s">
        <v>8</v>
      </c>
    </row>
    <row r="8" spans="1:7" x14ac:dyDescent="0.25">
      <c r="C8" s="6">
        <f>C7*0.001</f>
        <v>0.05</v>
      </c>
      <c r="F8" t="s">
        <v>26</v>
      </c>
    </row>
    <row r="9" spans="1:7" x14ac:dyDescent="0.25">
      <c r="B9" t="s">
        <v>9</v>
      </c>
      <c r="E9">
        <v>25</v>
      </c>
      <c r="F9" t="s">
        <v>10</v>
      </c>
    </row>
    <row r="10" spans="1:7" x14ac:dyDescent="0.25">
      <c r="E10">
        <f>E9*0.001</f>
        <v>2.5000000000000001E-2</v>
      </c>
      <c r="F10" t="s">
        <v>69</v>
      </c>
    </row>
    <row r="12" spans="1:7" x14ac:dyDescent="0.25">
      <c r="B12" s="8"/>
      <c r="C12" s="9" t="s">
        <v>36</v>
      </c>
      <c r="D12" s="9"/>
      <c r="E12" s="9"/>
    </row>
    <row r="13" spans="1:7" x14ac:dyDescent="0.25">
      <c r="A13" s="17" t="s">
        <v>37</v>
      </c>
      <c r="B13" s="8"/>
      <c r="C13" s="9"/>
      <c r="D13" s="9"/>
      <c r="E13" s="9"/>
      <c r="F13" s="8" t="s">
        <v>65</v>
      </c>
      <c r="G13" s="8"/>
    </row>
    <row r="14" spans="1:7" x14ac:dyDescent="0.25">
      <c r="A14" s="15">
        <v>1</v>
      </c>
      <c r="B14" s="14" t="s">
        <v>55</v>
      </c>
      <c r="C14" s="14"/>
      <c r="D14" s="14"/>
    </row>
    <row r="15" spans="1:7" x14ac:dyDescent="0.25">
      <c r="C15" s="3">
        <f>D4+0.8</f>
        <v>6.8</v>
      </c>
      <c r="D15" t="s">
        <v>1</v>
      </c>
      <c r="E15" s="2" t="s">
        <v>12</v>
      </c>
      <c r="F15" s="2"/>
    </row>
    <row r="16" spans="1:7" x14ac:dyDescent="0.25">
      <c r="C16">
        <f>C3-0.8-D4</f>
        <v>4.1999999999999993</v>
      </c>
      <c r="D16" t="s">
        <v>1</v>
      </c>
      <c r="E16" t="s">
        <v>13</v>
      </c>
    </row>
    <row r="18" spans="1:7" x14ac:dyDescent="0.25">
      <c r="C18">
        <f>C15/C16</f>
        <v>1.6190476190476193</v>
      </c>
    </row>
    <row r="20" spans="1:7" x14ac:dyDescent="0.25">
      <c r="A20" s="15">
        <v>2</v>
      </c>
      <c r="B20" s="14" t="s">
        <v>56</v>
      </c>
      <c r="C20" s="14"/>
      <c r="D20" s="14"/>
    </row>
    <row r="21" spans="1:7" x14ac:dyDescent="0.25">
      <c r="B21" t="s">
        <v>14</v>
      </c>
      <c r="C21">
        <f>1/C6</f>
        <v>2.0000000000000002E-5</v>
      </c>
      <c r="D21" t="s">
        <v>16</v>
      </c>
      <c r="E21" s="5">
        <v>1</v>
      </c>
    </row>
    <row r="22" spans="1:7" x14ac:dyDescent="0.25">
      <c r="C22" s="16">
        <f>C21*1000000</f>
        <v>20</v>
      </c>
      <c r="D22" s="16" t="s">
        <v>17</v>
      </c>
      <c r="E22" s="1" t="s">
        <v>5</v>
      </c>
    </row>
    <row r="24" spans="1:7" x14ac:dyDescent="0.25">
      <c r="A24" s="15">
        <v>3</v>
      </c>
      <c r="B24" s="14" t="s">
        <v>57</v>
      </c>
      <c r="C24" s="14"/>
      <c r="D24" s="14"/>
    </row>
    <row r="25" spans="1:7" x14ac:dyDescent="0.25">
      <c r="B25" t="s">
        <v>18</v>
      </c>
      <c r="C25">
        <f>C21/(C18+1)</f>
        <v>7.6363636363636364E-6</v>
      </c>
      <c r="D25" t="s">
        <v>16</v>
      </c>
      <c r="E25" s="3" t="s">
        <v>20</v>
      </c>
      <c r="F25" s="3"/>
    </row>
    <row r="26" spans="1:7" x14ac:dyDescent="0.25">
      <c r="C26">
        <f>C25*1000000</f>
        <v>7.6363636363636367</v>
      </c>
      <c r="D26" t="s">
        <v>17</v>
      </c>
      <c r="E26" t="s">
        <v>66</v>
      </c>
      <c r="F26" s="4"/>
    </row>
    <row r="28" spans="1:7" x14ac:dyDescent="0.25">
      <c r="B28" t="s">
        <v>20</v>
      </c>
      <c r="C28">
        <f>C22-C26</f>
        <v>12.363636363636363</v>
      </c>
      <c r="D28" t="s">
        <v>17</v>
      </c>
    </row>
    <row r="29" spans="1:7" x14ac:dyDescent="0.25">
      <c r="C29" s="16">
        <f>C28*0.000001</f>
        <v>1.2363636363636364E-5</v>
      </c>
      <c r="D29" t="s">
        <v>16</v>
      </c>
    </row>
    <row r="31" spans="1:7" x14ac:dyDescent="0.25">
      <c r="A31" s="15" t="s">
        <v>38</v>
      </c>
      <c r="B31" s="14"/>
      <c r="C31" s="14"/>
      <c r="D31" s="14"/>
    </row>
    <row r="32" spans="1:7" x14ac:dyDescent="0.25">
      <c r="B32" s="3" t="s">
        <v>21</v>
      </c>
      <c r="C32" s="16">
        <f>C28/C22</f>
        <v>0.61818181818181817</v>
      </c>
      <c r="E32" t="str">
        <f>IF(C32&lt;6/7, "GOOD", "BAD")</f>
        <v>GOOD</v>
      </c>
      <c r="F32" t="s">
        <v>58</v>
      </c>
      <c r="G32">
        <f>6/7</f>
        <v>0.8571428571428571</v>
      </c>
    </row>
    <row r="33" spans="1:8" x14ac:dyDescent="0.25">
      <c r="B33" t="s">
        <v>14</v>
      </c>
    </row>
    <row r="35" spans="1:8" x14ac:dyDescent="0.25">
      <c r="A35" s="15">
        <v>4</v>
      </c>
      <c r="B35" s="14" t="s">
        <v>59</v>
      </c>
      <c r="C35" s="14"/>
      <c r="D35" s="14"/>
    </row>
    <row r="36" spans="1:8" x14ac:dyDescent="0.25">
      <c r="B36" t="s">
        <v>22</v>
      </c>
      <c r="C36">
        <f>0.00004*C29</f>
        <v>4.9454545454545457E-10</v>
      </c>
      <c r="E36" t="s">
        <v>23</v>
      </c>
      <c r="H36">
        <f>0.00004*5.37037</f>
        <v>2.1481480000000002E-4</v>
      </c>
    </row>
    <row r="37" spans="1:8" x14ac:dyDescent="0.25">
      <c r="C37">
        <f>C36*1000000000</f>
        <v>0.49454545454545457</v>
      </c>
      <c r="D37" t="s">
        <v>32</v>
      </c>
    </row>
    <row r="38" spans="1:8" x14ac:dyDescent="0.25">
      <c r="C38" s="16">
        <f>C37*1000</f>
        <v>494.54545454545456</v>
      </c>
      <c r="D38" t="s">
        <v>33</v>
      </c>
    </row>
    <row r="39" spans="1:8" x14ac:dyDescent="0.25">
      <c r="C39" s="13">
        <v>510</v>
      </c>
      <c r="D39" t="s">
        <v>33</v>
      </c>
      <c r="E39" t="s">
        <v>52</v>
      </c>
    </row>
    <row r="40" spans="1:8" x14ac:dyDescent="0.25">
      <c r="A40" s="15">
        <v>5</v>
      </c>
      <c r="B40" s="14" t="s">
        <v>60</v>
      </c>
      <c r="C40" s="14"/>
      <c r="D40" s="14"/>
    </row>
    <row r="41" spans="1:8" x14ac:dyDescent="0.25">
      <c r="B41" t="s">
        <v>28</v>
      </c>
      <c r="C41">
        <f>2*C7</f>
        <v>100</v>
      </c>
      <c r="D41" t="s">
        <v>8</v>
      </c>
      <c r="E41" t="s">
        <v>25</v>
      </c>
    </row>
    <row r="42" spans="1:8" x14ac:dyDescent="0.25">
      <c r="C42" s="16">
        <f>C41*0.001</f>
        <v>0.1</v>
      </c>
      <c r="D42" t="s">
        <v>26</v>
      </c>
    </row>
    <row r="44" spans="1:8" x14ac:dyDescent="0.25">
      <c r="A44" s="15">
        <v>6</v>
      </c>
      <c r="B44" s="14" t="s">
        <v>61</v>
      </c>
      <c r="C44" s="14"/>
      <c r="D44" s="14"/>
    </row>
    <row r="45" spans="1:8" x14ac:dyDescent="0.25">
      <c r="B45" t="s">
        <v>41</v>
      </c>
      <c r="C45">
        <f>(C3-0.8-C4)*C29/C42</f>
        <v>5.4399999999999989E-4</v>
      </c>
      <c r="D45" t="s">
        <v>43</v>
      </c>
      <c r="E45" s="3" t="s">
        <v>34</v>
      </c>
      <c r="F45" s="3"/>
      <c r="G45" s="3"/>
    </row>
    <row r="46" spans="1:8" x14ac:dyDescent="0.25">
      <c r="C46" s="16">
        <f>C45*1000000</f>
        <v>543.99999999999989</v>
      </c>
      <c r="D46" t="s">
        <v>44</v>
      </c>
      <c r="E46" t="s">
        <v>28</v>
      </c>
    </row>
    <row r="47" spans="1:8" x14ac:dyDescent="0.25">
      <c r="C47" s="13">
        <v>560</v>
      </c>
      <c r="D47" t="s">
        <v>44</v>
      </c>
      <c r="E47" t="s">
        <v>52</v>
      </c>
    </row>
    <row r="49" spans="1:7" x14ac:dyDescent="0.25">
      <c r="A49" s="15">
        <v>7</v>
      </c>
      <c r="B49" s="14" t="s">
        <v>62</v>
      </c>
      <c r="C49" s="14"/>
      <c r="D49" s="14"/>
    </row>
    <row r="50" spans="1:7" x14ac:dyDescent="0.25">
      <c r="B50" t="s">
        <v>39</v>
      </c>
      <c r="C50">
        <f>(D3-0.8-C4)*C29/C45</f>
        <v>0.12272727272727274</v>
      </c>
      <c r="D50" t="s">
        <v>26</v>
      </c>
      <c r="E50" s="3" t="s">
        <v>40</v>
      </c>
      <c r="F50" s="3"/>
      <c r="G50" s="3"/>
    </row>
    <row r="51" spans="1:7" x14ac:dyDescent="0.25">
      <c r="E51" t="s">
        <v>41</v>
      </c>
    </row>
    <row r="53" spans="1:7" x14ac:dyDescent="0.25">
      <c r="B53" t="s">
        <v>24</v>
      </c>
      <c r="C53" s="16">
        <f>0.33/C50</f>
        <v>2.6888888888888887</v>
      </c>
      <c r="D53" t="s">
        <v>27</v>
      </c>
      <c r="E53" t="s">
        <v>42</v>
      </c>
    </row>
    <row r="54" spans="1:7" x14ac:dyDescent="0.25">
      <c r="C54" s="13">
        <v>2.7</v>
      </c>
      <c r="D54" t="s">
        <v>27</v>
      </c>
      <c r="E54" t="s">
        <v>52</v>
      </c>
    </row>
    <row r="56" spans="1:7" x14ac:dyDescent="0.25">
      <c r="A56" s="15">
        <v>8</v>
      </c>
      <c r="B56" s="14" t="s">
        <v>63</v>
      </c>
      <c r="C56" s="14"/>
      <c r="D56" s="14"/>
    </row>
    <row r="57" spans="1:7" x14ac:dyDescent="0.25">
      <c r="B57" t="s">
        <v>29</v>
      </c>
      <c r="C57" s="6">
        <f>(C42*C21)/(E10*8)</f>
        <v>1.0000000000000001E-5</v>
      </c>
      <c r="D57" t="s">
        <v>30</v>
      </c>
      <c r="E57" s="3" t="s">
        <v>68</v>
      </c>
      <c r="F57" s="3"/>
    </row>
    <row r="58" spans="1:7" x14ac:dyDescent="0.25">
      <c r="C58">
        <f>C57*1000000</f>
        <v>10</v>
      </c>
      <c r="D58" t="s">
        <v>31</v>
      </c>
      <c r="E58" t="s">
        <v>67</v>
      </c>
    </row>
    <row r="59" spans="1:7" x14ac:dyDescent="0.25">
      <c r="C59" s="16">
        <f>C58*1000</f>
        <v>10000</v>
      </c>
      <c r="D59" t="s">
        <v>32</v>
      </c>
    </row>
    <row r="60" spans="1:7" x14ac:dyDescent="0.25">
      <c r="C60" s="16">
        <f>C59*1000</f>
        <v>10000000</v>
      </c>
      <c r="D60" t="s">
        <v>33</v>
      </c>
    </row>
    <row r="61" spans="1:7" x14ac:dyDescent="0.25">
      <c r="C61" s="13">
        <v>27</v>
      </c>
      <c r="D61" t="s">
        <v>70</v>
      </c>
      <c r="E61" t="s">
        <v>52</v>
      </c>
      <c r="F61" t="s">
        <v>71</v>
      </c>
    </row>
    <row r="63" spans="1:7" x14ac:dyDescent="0.25">
      <c r="A63" s="15">
        <v>9</v>
      </c>
      <c r="B63" s="14" t="s">
        <v>64</v>
      </c>
      <c r="C63" s="14"/>
      <c r="D63" s="14"/>
      <c r="E63" s="14"/>
    </row>
    <row r="64" spans="1:7" x14ac:dyDescent="0.25">
      <c r="B64" s="11"/>
      <c r="C64">
        <v>100</v>
      </c>
      <c r="D64" t="s">
        <v>45</v>
      </c>
      <c r="E64" t="s">
        <v>46</v>
      </c>
    </row>
    <row r="65" spans="2:5" x14ac:dyDescent="0.25">
      <c r="C65">
        <f>C64*0.000001</f>
        <v>9.9999999999999991E-5</v>
      </c>
      <c r="D65" t="s">
        <v>26</v>
      </c>
      <c r="E65" t="s">
        <v>49</v>
      </c>
    </row>
    <row r="67" spans="2:5" x14ac:dyDescent="0.25">
      <c r="C67">
        <v>1.25</v>
      </c>
      <c r="E67" t="s">
        <v>47</v>
      </c>
    </row>
    <row r="69" spans="2:5" x14ac:dyDescent="0.25">
      <c r="B69" s="12" t="s">
        <v>53</v>
      </c>
      <c r="C69">
        <f>C67/C65</f>
        <v>12500.000000000002</v>
      </c>
      <c r="D69" t="s">
        <v>27</v>
      </c>
    </row>
    <row r="70" spans="2:5" x14ac:dyDescent="0.25">
      <c r="C70" s="16">
        <f>C69/1000</f>
        <v>12.500000000000002</v>
      </c>
      <c r="D70" t="s">
        <v>48</v>
      </c>
    </row>
    <row r="72" spans="2:5" x14ac:dyDescent="0.25">
      <c r="B72" s="12" t="s">
        <v>54</v>
      </c>
      <c r="C72">
        <f>C69*(D4/C67-1)</f>
        <v>47500.000000000007</v>
      </c>
      <c r="E72" t="s">
        <v>51</v>
      </c>
    </row>
    <row r="73" spans="2:5" x14ac:dyDescent="0.25">
      <c r="C73" s="16">
        <f>C72/1000</f>
        <v>47.500000000000007</v>
      </c>
      <c r="D73" t="s">
        <v>48</v>
      </c>
    </row>
    <row r="75" spans="2:5" x14ac:dyDescent="0.25">
      <c r="B75" s="12" t="s">
        <v>53</v>
      </c>
      <c r="C75" s="13">
        <v>12</v>
      </c>
      <c r="D75" t="s">
        <v>48</v>
      </c>
      <c r="E75" t="s">
        <v>52</v>
      </c>
    </row>
    <row r="76" spans="2:5" x14ac:dyDescent="0.25">
      <c r="B76" s="12" t="s">
        <v>54</v>
      </c>
      <c r="C76" s="13">
        <v>36</v>
      </c>
      <c r="D76" t="s">
        <v>48</v>
      </c>
      <c r="E76" t="s">
        <v>52</v>
      </c>
    </row>
    <row r="77" spans="2:5" x14ac:dyDescent="0.25">
      <c r="B77" t="s">
        <v>2</v>
      </c>
      <c r="C77">
        <f>C67*(C76/C75+1)</f>
        <v>5</v>
      </c>
    </row>
  </sheetData>
  <mergeCells count="2">
    <mergeCell ref="B1:E1"/>
    <mergeCell ref="E15:F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</vt:lpstr>
      <vt:lpstr>6VSwitcher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 Malan</dc:creator>
  <cp:lastModifiedBy>Niel Malan</cp:lastModifiedBy>
  <dcterms:created xsi:type="dcterms:W3CDTF">2018-01-13T15:10:52Z</dcterms:created>
  <dcterms:modified xsi:type="dcterms:W3CDTF">2018-01-14T21:38:58Z</dcterms:modified>
</cp:coreProperties>
</file>